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封皮" sheetId="1" r:id="rId1"/>
    <sheet name="收入" sheetId="2" r:id="rId2"/>
    <sheet name="支出" sheetId="3" r:id="rId3"/>
    <sheet name="经济分类" sheetId="4" r:id="rId4"/>
    <sheet name="乡镇收入" sheetId="5" r:id="rId5"/>
    <sheet name="当月完成情况表" sheetId="6" r:id="rId6"/>
    <sheet name="Sheet2" sheetId="8" r:id="rId7"/>
    <sheet name="Sheet1" sheetId="9" r:id="rId8"/>
    <sheet name="Sheet4" sheetId="11" r:id="rId9"/>
    <sheet name="Sheet5" sheetId="12" r:id="rId10"/>
  </sheets>
  <definedNames>
    <definedName name="_xlnm._FilterDatabase" localSheetId="7" hidden="1">Sheet1!$G$4:$I$297</definedName>
    <definedName name="_xlnm.Print_Area" localSheetId="5">当月完成情况表!$A$1:$E$35</definedName>
    <definedName name="_xlnm.Print_Area" localSheetId="3">经济分类!$A$1:$E$18</definedName>
    <definedName name="_xlnm.Print_Area" localSheetId="1">收入!$A$1:$M$44</definedName>
    <definedName name="_xlnm.Print_Area" localSheetId="4">乡镇收入!$A$1:$H$33</definedName>
    <definedName name="_xlnm.Print_Area" localSheetId="2">支出!$A$1:$R$40</definedName>
  </definedNames>
  <calcPr calcId="144525"/>
</workbook>
</file>

<file path=xl/sharedStrings.xml><?xml version="1.0" encoding="utf-8"?>
<sst xmlns="http://schemas.openxmlformats.org/spreadsheetml/2006/main" count="502" uniqueCount="219">
  <si>
    <t>2021年财政预算执行情况分析表</t>
  </si>
  <si>
    <t xml:space="preserve">  </t>
  </si>
  <si>
    <t>（2021年1-6月）</t>
  </si>
  <si>
    <t xml:space="preserve"> </t>
  </si>
  <si>
    <t>庄河市财政局</t>
  </si>
  <si>
    <t>2021年1-6月份财政收入完成情况</t>
  </si>
  <si>
    <t>单位：万元</t>
  </si>
  <si>
    <t>项目</t>
  </si>
  <si>
    <t>年初预算</t>
  </si>
  <si>
    <t>本年完成</t>
  </si>
  <si>
    <t>上年同期完成</t>
  </si>
  <si>
    <t>与上年同期比较</t>
  </si>
  <si>
    <t>占年初预算%</t>
  </si>
  <si>
    <t>花园口同期</t>
  </si>
  <si>
    <t>全市</t>
  </si>
  <si>
    <t>其中：市本级</t>
  </si>
  <si>
    <t>市本级</t>
  </si>
  <si>
    <t>增（减）额</t>
  </si>
  <si>
    <t>增（降）幅%</t>
  </si>
  <si>
    <t>总计</t>
  </si>
  <si>
    <t>一、一般公共预算收入</t>
  </si>
  <si>
    <t>（一）分税（费）种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</si>
  <si>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</si>
  <si>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</si>
  <si>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</si>
  <si>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</si>
  <si>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</si>
  <si>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</si>
  <si>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</si>
  <si>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</si>
  <si>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</si>
  <si>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</si>
  <si>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</si>
  <si>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</si>
  <si>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环境保护税</t>
  </si>
  <si>
    <t>其他税收收入</t>
  </si>
  <si>
    <t>2、非税收入</t>
  </si>
  <si>
    <t>专项收入</t>
  </si>
  <si>
    <t xml:space="preserve">  其中：教育费附加收入</t>
  </si>
  <si>
    <t xml:space="preserve">  地方教育费附加收入</t>
  </si>
  <si>
    <t xml:space="preserve">  文化事业建设费收入</t>
  </si>
  <si>
    <t>行政事业性收费收入</t>
  </si>
  <si>
    <t>罚没收入</t>
  </si>
  <si>
    <t xml:space="preserve">  其中：税务部门罚没</t>
  </si>
  <si>
    <t>国有资本经营收入</t>
  </si>
  <si>
    <t>国有资源（资产）有偿使用收入</t>
  </si>
  <si>
    <t>捐赠收入</t>
  </si>
  <si>
    <t>政府住房基金收入</t>
  </si>
  <si>
    <t>其他收入</t>
  </si>
  <si>
    <t>（二）分部门</t>
  </si>
  <si>
    <t>1、税务部门</t>
  </si>
  <si>
    <t>2、财政部门</t>
  </si>
  <si>
    <t>二、政府性基金收入</t>
  </si>
  <si>
    <t>其中：国有土地使用权出让收入</t>
  </si>
  <si>
    <t>城市基础设施配套费收入</t>
  </si>
  <si>
    <t>污水处理费收入</t>
  </si>
  <si>
    <t>2021年1-6月份财政支出情况（功能分类）</t>
  </si>
  <si>
    <t>年度指标</t>
  </si>
  <si>
    <t>占年度指标%</t>
  </si>
  <si>
    <t>花园口同期完成</t>
  </si>
  <si>
    <t>合计</t>
  </si>
  <si>
    <t>上年结转</t>
  </si>
  <si>
    <t>上级专项</t>
  </si>
  <si>
    <t>预备费</t>
  </si>
  <si>
    <t>其他</t>
  </si>
  <si>
    <t>一、一般公共预算支出</t>
  </si>
  <si>
    <t>一般公共服务支出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</si>
  <si>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</si>
  <si>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</si>
  <si>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</si>
  <si>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</si>
  <si>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</si>
  <si>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</si>
  <si>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</si>
  <si>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</si>
  <si>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</si>
  <si>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</si>
  <si>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</si>
  <si>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</si>
  <si>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</si>
  <si>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</si>
  <si>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</si>
  <si>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</si>
  <si>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</si>
  <si>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</si>
  <si>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</si>
  <si>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债务还本支出</t>
  </si>
  <si>
    <t>债务付息支出</t>
  </si>
  <si>
    <t>债务发行费用支出</t>
  </si>
  <si>
    <t>二、政府性基金支出</t>
  </si>
  <si>
    <t>其中：国有土地使用全出让收入及对应债务收入安排的支出</t>
  </si>
  <si>
    <t>城市基础设施配套费安排的支出</t>
  </si>
  <si>
    <t>污水处理费安排的支出</t>
  </si>
  <si>
    <t>八项支出</t>
  </si>
  <si>
    <t>十项民生</t>
  </si>
  <si>
    <t>民生占比</t>
  </si>
  <si>
    <t>2021年1-6月份一般公共预算支出经济分类表</t>
  </si>
  <si>
    <t>单位:万元</t>
  </si>
  <si>
    <t>科目名称</t>
  </si>
  <si>
    <t>庄河</t>
  </si>
  <si>
    <t>花园口</t>
  </si>
  <si>
    <t>一般公共预算经济分类支出合计</t>
  </si>
  <si>
    <t xml:space="preserve">  机关工资福利支出</t>
  </si>
  <si>
    <t xml:space="preserve">  机关商品和服务支出</t>
  </si>
  <si>
    <t xml:space="preserve">  机关资本性支出(一)</t>
  </si>
  <si>
    <t xml:space="preserve">  机关资本性支出(二)</t>
  </si>
  <si>
    <t xml:space="preserve">  对事业单位经常性补助</t>
  </si>
  <si>
    <t xml:space="preserve">  对事业单位资本性补助</t>
  </si>
  <si>
    <t xml:space="preserve">  对企业补助</t>
  </si>
  <si>
    <t xml:space="preserve">  对企业资本性支出</t>
  </si>
  <si>
    <t xml:space="preserve">  对个人和家庭的补助</t>
  </si>
  <si>
    <t xml:space="preserve">  对社会保障基金补助</t>
  </si>
  <si>
    <t xml:space="preserve">  债务利息及费用支出</t>
  </si>
  <si>
    <t xml:space="preserve">  其他支出</t>
  </si>
  <si>
    <t>2021年乡镇（街道、经济区）1-6月份一般公共预算收入完成情况表</t>
  </si>
  <si>
    <t>单位∶万元</t>
  </si>
  <si>
    <t>乡镇
（街道、经济区）</t>
  </si>
  <si>
    <t>收入预期</t>
  </si>
  <si>
    <t>与上年同期相比</t>
  </si>
  <si>
    <t>完成收入预期％</t>
  </si>
  <si>
    <t>总部经济</t>
  </si>
  <si>
    <r>
      <rPr>
        <b/>
        <sz val="10"/>
        <rFont val="宋体"/>
        <charset val="134"/>
      </rPr>
      <t>增（降）幅</t>
    </r>
    <r>
      <rPr>
        <b/>
        <sz val="10"/>
        <rFont val="Times New Roman"/>
        <charset val="134"/>
      </rPr>
      <t>%</t>
    </r>
  </si>
  <si>
    <r>
      <rPr>
        <b/>
        <sz val="16"/>
        <rFont val="宋体"/>
        <charset val="134"/>
      </rPr>
      <t>总</t>
    </r>
    <r>
      <rPr>
        <b/>
        <sz val="16"/>
        <rFont val="宋体"/>
        <charset val="134"/>
      </rPr>
      <t>计</t>
    </r>
  </si>
  <si>
    <t>城关街道</t>
  </si>
  <si>
    <t>兴达街道</t>
  </si>
  <si>
    <t>新华街道</t>
  </si>
  <si>
    <t>昌盛街道</t>
  </si>
  <si>
    <t>明阳街道</t>
  </si>
  <si>
    <t>徐岭镇</t>
  </si>
  <si>
    <t>吴炉镇</t>
  </si>
  <si>
    <t>黑岛镇</t>
  </si>
  <si>
    <t>青堆镇</t>
  </si>
  <si>
    <t>栗子房镇</t>
  </si>
  <si>
    <t>大营镇</t>
  </si>
  <si>
    <t>塔岭镇</t>
  </si>
  <si>
    <t>蓉花山镇</t>
  </si>
  <si>
    <t>长岭镇</t>
  </si>
  <si>
    <t>荷花山镇</t>
  </si>
  <si>
    <t>城山镇</t>
  </si>
  <si>
    <t>光明山镇</t>
  </si>
  <si>
    <t>大郑镇</t>
  </si>
  <si>
    <t>仙人洞镇</t>
  </si>
  <si>
    <t>王家镇</t>
  </si>
  <si>
    <t>兰店乡</t>
  </si>
  <si>
    <t>鞍子山乡</t>
  </si>
  <si>
    <t>太平岭乡</t>
  </si>
  <si>
    <t>步云山乡</t>
  </si>
  <si>
    <t>桂云花乡</t>
  </si>
  <si>
    <t>石城乡</t>
  </si>
  <si>
    <t>北黄海经济区</t>
  </si>
  <si>
    <t>89</t>
  </si>
  <si>
    <t>24</t>
  </si>
  <si>
    <t>2021年6月当月完成情况表</t>
  </si>
  <si>
    <t>级次</t>
  </si>
  <si>
    <t>当月完成</t>
  </si>
  <si>
    <t>上年同期
当月完成</t>
  </si>
  <si>
    <r>
      <rPr>
        <b/>
        <sz val="12"/>
        <rFont val="宋体"/>
        <charset val="134"/>
      </rPr>
      <t>增（降）幅</t>
    </r>
    <r>
      <rPr>
        <b/>
        <sz val="12"/>
        <rFont val="Times New Roman"/>
        <charset val="134"/>
      </rPr>
      <t>%</t>
    </r>
  </si>
  <si>
    <t>乡镇级</t>
  </si>
  <si>
    <t>科目编码</t>
  </si>
  <si>
    <t>金额</t>
  </si>
  <si>
    <t xml:space="preserve">  一般公共服务支出</t>
  </si>
  <si>
    <t>101</t>
  </si>
  <si>
    <t xml:space="preserve">  税收收入</t>
  </si>
  <si>
    <t xml:space="preserve">  公共安全支出</t>
  </si>
  <si>
    <t xml:space="preserve">    国内增值税</t>
  </si>
  <si>
    <t xml:space="preserve">  教育支出</t>
  </si>
  <si>
    <t>10104</t>
  </si>
  <si>
    <t xml:space="preserve">    企业所得税</t>
  </si>
  <si>
    <t xml:space="preserve">  科学技术支出</t>
  </si>
  <si>
    <t>10106</t>
  </si>
  <si>
    <t xml:space="preserve">    个人所得税</t>
  </si>
  <si>
    <t xml:space="preserve">  文化旅游体育与传媒支出</t>
  </si>
  <si>
    <t>10107</t>
  </si>
  <si>
    <t xml:space="preserve">    资源税</t>
  </si>
  <si>
    <t xml:space="preserve">  社会保障和就业支出</t>
  </si>
  <si>
    <t>10109</t>
  </si>
  <si>
    <t xml:space="preserve">    城市维护建设税</t>
  </si>
  <si>
    <t xml:space="preserve">  卫生健康支出</t>
  </si>
  <si>
    <t>10110</t>
  </si>
  <si>
    <t xml:space="preserve">    房产税</t>
  </si>
  <si>
    <t xml:space="preserve">  节能环保支出</t>
  </si>
  <si>
    <t>10111</t>
  </si>
  <si>
    <t xml:space="preserve">    印花税</t>
  </si>
  <si>
    <t xml:space="preserve">  城乡社区支出</t>
  </si>
  <si>
    <t>10112</t>
  </si>
  <si>
    <t xml:space="preserve">    城镇土地使用税</t>
  </si>
  <si>
    <t xml:space="preserve">  农林水支出</t>
  </si>
  <si>
    <t>10113</t>
  </si>
  <si>
    <t xml:space="preserve">    土地增值税</t>
  </si>
  <si>
    <t>10118</t>
  </si>
  <si>
    <t xml:space="preserve">    耕地占用税</t>
  </si>
  <si>
    <t>10119</t>
  </si>
  <si>
    <t xml:space="preserve">    契税</t>
  </si>
  <si>
    <t>10121</t>
  </si>
  <si>
    <t xml:space="preserve">    环境保护税</t>
  </si>
  <si>
    <t>10199</t>
  </si>
  <si>
    <t xml:space="preserve">    其他税收收入</t>
  </si>
  <si>
    <t>10302</t>
  </si>
  <si>
    <t xml:space="preserve">    专项收入</t>
  </si>
  <si>
    <t>10304</t>
  </si>
  <si>
    <t xml:space="preserve">    行政事业性收费收入</t>
  </si>
  <si>
    <t>10305</t>
  </si>
  <si>
    <t xml:space="preserve">    罚没收入</t>
  </si>
  <si>
    <t>10306</t>
  </si>
  <si>
    <t xml:space="preserve">    国有资本经营收入</t>
  </si>
  <si>
    <t>10307</t>
  </si>
  <si>
    <t xml:space="preserve">    国有资源(资产)有偿使用收入</t>
  </si>
  <si>
    <t>10308</t>
  </si>
  <si>
    <t xml:space="preserve">    捐赠收入</t>
  </si>
  <si>
    <t>10309</t>
  </si>
  <si>
    <t xml:space="preserve">    政府住房基金收入</t>
  </si>
  <si>
    <t>10399</t>
  </si>
  <si>
    <t xml:space="preserve">    其他收入</t>
  </si>
  <si>
    <t>外交支出</t>
  </si>
  <si>
    <t>国防支出</t>
  </si>
  <si>
    <t>资源勘探工业信息等支出</t>
  </si>
  <si>
    <t>抗疫特别国债安排的支出</t>
  </si>
  <si>
    <t>国有资本经营预算支出</t>
  </si>
  <si>
    <t>2021年1-2月份财政支出情况（功能分类）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</si>
</sst>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_ "/>
    <numFmt numFmtId="178" formatCode="_-* #,##0.00_-;\-* #,##0.00_-;_-* &quot;-&quot;??_-;_-@_-"/>
    <numFmt numFmtId="179" formatCode="#,##0.0_ "/>
    <numFmt numFmtId="180" formatCode="0.00_ "/>
    <numFmt numFmtId="181" formatCode="0.0_ "/>
    <numFmt numFmtId="182" formatCode="0_ "/>
  </numFmts>
  <fonts count="103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方正小标宋简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0"/>
      <color rgb="FFFF0000"/>
      <name val="宋体"/>
      <charset val="134"/>
    </font>
    <font>
      <b/>
      <sz val="11"/>
      <color rgb="FFFF0000"/>
      <name val="楷体_GB2312"/>
      <charset val="134"/>
    </font>
    <font>
      <sz val="8.4"/>
      <name val="宋体"/>
      <charset val="134"/>
    </font>
    <font>
      <b/>
      <sz val="11"/>
      <color theme="1"/>
      <name val="仿宋_GB2312"/>
      <charset val="134"/>
    </font>
    <font>
      <b/>
      <sz val="11"/>
      <color theme="1"/>
      <name val="楷体_GB2312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2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0"/>
      <name val="Times New Roman"/>
      <charset val="134"/>
    </font>
    <font>
      <b/>
      <sz val="16"/>
      <name val="宋体"/>
      <charset val="134"/>
    </font>
    <font>
      <sz val="12"/>
      <color theme="1"/>
      <name val="宋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24"/>
      <name val="宋体"/>
      <charset val="134"/>
      <scheme val="minor"/>
    </font>
    <font>
      <b/>
      <sz val="9"/>
      <name val="宋体"/>
      <charset val="134"/>
      <scheme val="minor"/>
    </font>
    <font>
      <b/>
      <sz val="24"/>
      <color theme="1"/>
      <name val="方正小标宋简体"/>
      <charset val="134"/>
    </font>
    <font>
      <b/>
      <sz val="18"/>
      <color theme="1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_GB2312"/>
      <charset val="134"/>
    </font>
    <font>
      <b/>
      <sz val="11"/>
      <name val="宋体"/>
      <charset val="134"/>
    </font>
    <font>
      <sz val="45"/>
      <name val="宋体"/>
      <charset val="134"/>
    </font>
    <font>
      <b/>
      <sz val="45"/>
      <name val="宋体"/>
      <charset val="134"/>
    </font>
    <font>
      <b/>
      <sz val="35"/>
      <name val="Times New Roman"/>
      <charset val="134"/>
    </font>
    <font>
      <sz val="30"/>
      <name val="宋体"/>
      <charset val="134"/>
    </font>
    <font>
      <b/>
      <sz val="30"/>
      <name val="宋体"/>
      <charset val="134"/>
    </font>
    <font>
      <sz val="35"/>
      <name val="宋体"/>
      <charset val="134"/>
    </font>
    <font>
      <sz val="11"/>
      <color indexed="42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1"/>
      <color indexed="42"/>
      <name val="宋体"/>
      <charset val="134"/>
    </font>
    <font>
      <b/>
      <sz val="11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3"/>
      <color indexed="6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indexed="6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52"/>
      <name val="宋体"/>
      <charset val="134"/>
    </font>
    <font>
      <b/>
      <sz val="15"/>
      <color indexed="62"/>
      <name val="宋体"/>
      <charset val="134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indexed="6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134"/>
      <scheme val="minor"/>
    </font>
  </fonts>
  <fills count="7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499984740745262"/>
      </bottom>
      <diagonal/>
    </border>
  </borders>
  <cellStyleXfs count="2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76" fillId="22" borderId="14" applyNumberFormat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81" fillId="51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71" fillId="5" borderId="20" applyNumberFormat="0" applyAlignment="0" applyProtection="0">
      <alignment vertical="center"/>
    </xf>
    <xf numFmtId="0" fontId="98" fillId="59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0" fillId="47" borderId="24" applyNumberFormat="0" applyFont="0" applyAlignment="0" applyProtection="0">
      <alignment vertical="center"/>
    </xf>
    <xf numFmtId="0" fontId="0" fillId="0" borderId="0">
      <alignment vertical="center"/>
    </xf>
    <xf numFmtId="0" fontId="68" fillId="49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86" fillId="0" borderId="21" applyNumberFormat="0" applyFill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80" fillId="0" borderId="34" applyNumberFormat="0" applyFill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5" fillId="22" borderId="14" applyNumberFormat="0" applyAlignment="0" applyProtection="0">
      <alignment vertical="center"/>
    </xf>
    <xf numFmtId="0" fontId="72" fillId="22" borderId="23" applyNumberFormat="0" applyAlignment="0" applyProtection="0">
      <alignment vertical="center"/>
    </xf>
    <xf numFmtId="0" fontId="92" fillId="26" borderId="16" applyNumberFormat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70" fillId="66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3" fillId="4" borderId="17" applyNumberFormat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84" fillId="0" borderId="25" applyNumberFormat="0" applyFill="0" applyAlignment="0" applyProtection="0">
      <alignment vertical="center"/>
    </xf>
    <xf numFmtId="0" fontId="100" fillId="6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91" fillId="0" borderId="18" applyNumberFormat="0" applyFill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63" fillId="5" borderId="17" applyNumberFormat="0" applyAlignment="0" applyProtection="0">
      <alignment vertical="center"/>
    </xf>
    <xf numFmtId="0" fontId="70" fillId="62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70" fillId="61" borderId="0" applyNumberFormat="0" applyBorder="0" applyAlignment="0" applyProtection="0">
      <alignment vertical="center"/>
    </xf>
    <xf numFmtId="0" fontId="83" fillId="22" borderId="23" applyNumberFormat="0" applyAlignment="0" applyProtection="0">
      <alignment vertical="center"/>
    </xf>
    <xf numFmtId="0" fontId="70" fillId="57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70" fillId="60" borderId="0" applyNumberFormat="0" applyBorder="0" applyAlignment="0" applyProtection="0">
      <alignment vertical="center"/>
    </xf>
    <xf numFmtId="0" fontId="50" fillId="68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0" fillId="63" borderId="0" applyNumberFormat="0" applyBorder="0" applyAlignment="0" applyProtection="0">
      <alignment vertical="center"/>
    </xf>
    <xf numFmtId="0" fontId="50" fillId="70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9" fillId="0" borderId="0"/>
    <xf numFmtId="0" fontId="0" fillId="55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63" fillId="5" borderId="17" applyNumberFormat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9" fillId="0" borderId="0"/>
    <xf numFmtId="0" fontId="0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71" fillId="5" borderId="20" applyNumberFormat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71" fillId="4" borderId="20" applyNumberFormat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96" fillId="0" borderId="32" applyNumberFormat="0" applyFill="0" applyAlignment="0" applyProtection="0">
      <alignment vertical="center"/>
    </xf>
    <xf numFmtId="0" fontId="78" fillId="20" borderId="13" applyNumberFormat="0" applyAlignment="0" applyProtection="0">
      <alignment vertical="center"/>
    </xf>
    <xf numFmtId="43" fontId="9" fillId="0" borderId="0" applyFont="0" applyFill="0" applyBorder="0" applyAlignment="0" applyProtection="0"/>
    <xf numFmtId="0" fontId="49" fillId="5" borderId="0" applyNumberFormat="0" applyBorder="0" applyAlignment="0" applyProtection="0">
      <alignment vertical="center"/>
    </xf>
    <xf numFmtId="0" fontId="61" fillId="26" borderId="16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68" fillId="54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23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68" fillId="67" borderId="0" applyNumberFormat="0" applyBorder="0" applyAlignment="0" applyProtection="0">
      <alignment vertical="center"/>
    </xf>
    <xf numFmtId="0" fontId="51" fillId="69" borderId="0" applyNumberFormat="0" applyBorder="0" applyAlignment="0" applyProtection="0">
      <alignment vertical="center"/>
    </xf>
    <xf numFmtId="0" fontId="51" fillId="69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88" fillId="0" borderId="27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9" fillId="0" borderId="15" applyNumberFormat="0" applyFill="0" applyAlignment="0" applyProtection="0">
      <alignment vertical="center"/>
    </xf>
    <xf numFmtId="0" fontId="59" fillId="0" borderId="15" applyNumberFormat="0" applyFill="0" applyAlignment="0" applyProtection="0">
      <alignment vertical="center"/>
    </xf>
    <xf numFmtId="0" fontId="74" fillId="0" borderId="15" applyNumberFormat="0" applyFill="0" applyAlignment="0" applyProtection="0">
      <alignment vertical="center"/>
    </xf>
    <xf numFmtId="0" fontId="86" fillId="0" borderId="28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82" fillId="0" borderId="33" applyNumberFormat="0" applyFill="0" applyAlignment="0" applyProtection="0">
      <alignment vertical="center"/>
    </xf>
    <xf numFmtId="0" fontId="80" fillId="0" borderId="29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82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96" fillId="0" borderId="31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85" fillId="16" borderId="0" applyNumberFormat="0" applyBorder="0" applyAlignment="0" applyProtection="0">
      <alignment vertical="center"/>
    </xf>
    <xf numFmtId="0" fontId="85" fillId="16" borderId="0" applyNumberFormat="0" applyBorder="0" applyAlignment="0" applyProtection="0">
      <alignment vertical="center"/>
    </xf>
    <xf numFmtId="0" fontId="95" fillId="59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5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52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58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2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102" fillId="65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87" fillId="0" borderId="26" applyNumberFormat="0" applyFill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96" fillId="0" borderId="31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78" fillId="20" borderId="13" applyNumberFormat="0" applyAlignment="0" applyProtection="0">
      <alignment vertical="center"/>
    </xf>
    <xf numFmtId="0" fontId="53" fillId="20" borderId="13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87" fillId="0" borderId="26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89" fillId="44" borderId="0" applyNumberFormat="0" applyBorder="0" applyAlignment="0" applyProtection="0">
      <alignment vertical="center"/>
    </xf>
    <xf numFmtId="0" fontId="65" fillId="25" borderId="20" applyNumberFormat="0" applyAlignment="0" applyProtection="0">
      <alignment vertical="center"/>
    </xf>
    <xf numFmtId="0" fontId="65" fillId="25" borderId="20" applyNumberFormat="0" applyAlignment="0" applyProtection="0">
      <alignment vertical="center"/>
    </xf>
    <xf numFmtId="0" fontId="99" fillId="51" borderId="23" applyNumberFormat="0" applyAlignment="0" applyProtection="0">
      <alignment vertical="center"/>
    </xf>
    <xf numFmtId="0" fontId="23" fillId="0" borderId="0"/>
    <xf numFmtId="0" fontId="0" fillId="47" borderId="24" applyNumberFormat="0" applyFont="0" applyAlignment="0" applyProtection="0">
      <alignment vertical="center"/>
    </xf>
    <xf numFmtId="0" fontId="9" fillId="10" borderId="12" applyNumberFormat="0" applyFont="0" applyAlignment="0" applyProtection="0">
      <alignment vertical="center"/>
    </xf>
  </cellStyleXfs>
  <cellXfs count="202">
    <xf numFmtId="0" fontId="0" fillId="0" borderId="0" xfId="0">
      <alignment vertical="center"/>
    </xf>
    <xf numFmtId="177" fontId="1" fillId="2" borderId="1" xfId="197" applyNumberFormat="1" applyFont="1" applyFill="1" applyBorder="1" applyProtection="1">
      <protection locked="0"/>
    </xf>
    <xf numFmtId="177" fontId="1" fillId="0" borderId="1" xfId="197" applyNumberFormat="1" applyFont="1" applyFill="1" applyBorder="1" applyProtection="1">
      <protection locked="0"/>
    </xf>
    <xf numFmtId="177" fontId="1" fillId="3" borderId="1" xfId="197" applyNumberFormat="1" applyFont="1" applyFill="1" applyBorder="1" applyProtection="1">
      <protection locked="0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>
      <alignment vertical="center"/>
    </xf>
    <xf numFmtId="176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indent="1"/>
    </xf>
    <xf numFmtId="3" fontId="5" fillId="0" borderId="1" xfId="0" applyNumberFormat="1" applyFont="1" applyFill="1" applyBorder="1">
      <alignment vertical="center"/>
    </xf>
    <xf numFmtId="0" fontId="8" fillId="0" borderId="1" xfId="0" applyFont="1" applyFill="1" applyBorder="1" applyAlignment="1">
      <alignment horizontal="left" vertical="center" wrapText="1" indent="1"/>
    </xf>
    <xf numFmtId="0" fontId="5" fillId="0" borderId="1" xfId="0" applyNumberFormat="1" applyFont="1" applyFill="1" applyBorder="1">
      <alignment vertical="center"/>
    </xf>
    <xf numFmtId="177" fontId="2" fillId="0" borderId="0" xfId="0" applyNumberFormat="1" applyFont="1" applyFill="1">
      <alignment vertical="center"/>
    </xf>
    <xf numFmtId="0" fontId="9" fillId="0" borderId="0" xfId="0" applyFont="1" applyFill="1" applyBorder="1" applyAlignment="1" applyProtection="1">
      <protection locked="0"/>
    </xf>
    <xf numFmtId="0" fontId="10" fillId="4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Border="1" applyAlignment="1" applyProtection="1">
      <alignment horizontal="right" vertical="center"/>
      <protection locked="0"/>
    </xf>
    <xf numFmtId="0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3" xfId="0" applyNumberFormat="1" applyFont="1" applyFill="1" applyBorder="1" applyAlignment="1" applyProtection="1">
      <alignment horizontal="left" vertical="center"/>
      <protection locked="0"/>
    </xf>
    <xf numFmtId="3" fontId="11" fillId="6" borderId="2" xfId="0" applyNumberFormat="1" applyFont="1" applyFill="1" applyBorder="1" applyAlignment="1" applyProtection="1">
      <alignment horizontal="right" vertical="center"/>
      <protection hidden="1"/>
    </xf>
    <xf numFmtId="0" fontId="11" fillId="5" borderId="3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6" fillId="5" borderId="4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left" vertical="center" indent="1"/>
    </xf>
    <xf numFmtId="177" fontId="18" fillId="0" borderId="5" xfId="133" applyNumberFormat="1" applyFont="1" applyFill="1" applyBorder="1" applyAlignment="1" applyProtection="1"/>
    <xf numFmtId="0" fontId="19" fillId="0" borderId="1" xfId="0" applyFont="1" applyBorder="1" applyAlignment="1">
      <alignment horizontal="left" vertical="center" indent="2"/>
    </xf>
    <xf numFmtId="0" fontId="20" fillId="0" borderId="1" xfId="0" applyFont="1" applyBorder="1" applyAlignment="1">
      <alignment horizontal="left" vertical="center" indent="1"/>
    </xf>
    <xf numFmtId="0" fontId="12" fillId="5" borderId="3" xfId="0" applyNumberFormat="1" applyFont="1" applyFill="1" applyBorder="1" applyAlignment="1" applyProtection="1">
      <alignment vertical="center"/>
      <protection locked="0"/>
    </xf>
    <xf numFmtId="0" fontId="11" fillId="5" borderId="3" xfId="0" applyNumberFormat="1" applyFont="1" applyFill="1" applyBorder="1" applyAlignment="1" applyProtection="1">
      <alignment vertical="center"/>
      <protection locked="0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12" fillId="5" borderId="2" xfId="0" applyNumberFormat="1" applyFont="1" applyFill="1" applyBorder="1" applyAlignment="1" applyProtection="1">
      <alignment horizontal="center" vertical="center"/>
    </xf>
    <xf numFmtId="0" fontId="11" fillId="5" borderId="1" xfId="0" applyNumberFormat="1" applyFont="1" applyFill="1" applyBorder="1" applyAlignment="1" applyProtection="1">
      <alignment horizontal="left" vertical="center"/>
    </xf>
    <xf numFmtId="0" fontId="12" fillId="5" borderId="3" xfId="0" applyNumberFormat="1" applyFont="1" applyFill="1" applyBorder="1" applyAlignment="1" applyProtection="1">
      <alignment horizontal="left" vertical="center"/>
    </xf>
    <xf numFmtId="3" fontId="11" fillId="6" borderId="1" xfId="0" applyNumberFormat="1" applyFont="1" applyFill="1" applyBorder="1" applyAlignment="1" applyProtection="1">
      <alignment horizontal="right" vertical="center"/>
    </xf>
    <xf numFmtId="3" fontId="11" fillId="7" borderId="1" xfId="0" applyNumberFormat="1" applyFont="1" applyFill="1" applyBorder="1" applyAlignment="1" applyProtection="1">
      <alignment horizontal="right" vertical="center"/>
    </xf>
    <xf numFmtId="0" fontId="19" fillId="0" borderId="1" xfId="0" applyFont="1" applyBorder="1" applyAlignment="1">
      <alignment horizontal="left" vertical="center" indent="1"/>
    </xf>
    <xf numFmtId="0" fontId="11" fillId="5" borderId="6" xfId="0" applyNumberFormat="1" applyFont="1" applyFill="1" applyBorder="1" applyAlignment="1" applyProtection="1">
      <alignment horizontal="left" vertical="center"/>
      <protection locked="0"/>
    </xf>
    <xf numFmtId="177" fontId="18" fillId="0" borderId="7" xfId="196" applyNumberFormat="1" applyFont="1" applyFill="1" applyBorder="1" applyAlignment="1" applyProtection="1"/>
    <xf numFmtId="49" fontId="21" fillId="0" borderId="0" xfId="0" applyNumberFormat="1" applyFont="1" applyFill="1" applyAlignment="1" applyProtection="1">
      <protection locked="0"/>
    </xf>
    <xf numFmtId="49" fontId="22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2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180" fontId="0" fillId="0" borderId="0" xfId="0" applyNumberFormat="1" applyFill="1" applyAlignment="1" applyProtection="1"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180" fontId="21" fillId="0" borderId="0" xfId="0" applyNumberFormat="1" applyFont="1" applyFill="1" applyAlignment="1" applyProtection="1"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180" fontId="22" fillId="0" borderId="0" xfId="0" applyNumberFormat="1" applyFont="1" applyFill="1" applyAlignment="1" applyProtection="1">
      <protection locked="0"/>
    </xf>
    <xf numFmtId="49" fontId="23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protection locked="0"/>
    </xf>
    <xf numFmtId="49" fontId="0" fillId="0" borderId="8" xfId="0" applyNumberFormat="1" applyFill="1" applyBorder="1" applyAlignment="1" applyProtection="1">
      <protection locked="0"/>
    </xf>
    <xf numFmtId="49" fontId="2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9" xfId="0" applyNumberFormat="1" applyFont="1" applyFill="1" applyBorder="1" applyAlignment="1" applyProtection="1">
      <alignment horizontal="center" vertical="center"/>
      <protection locked="0"/>
    </xf>
    <xf numFmtId="49" fontId="24" fillId="0" borderId="1" xfId="0" applyNumberFormat="1" applyFont="1" applyFill="1" applyBorder="1" applyAlignment="1" applyProtection="1">
      <alignment horizontal="center" vertical="center"/>
      <protection locked="0"/>
    </xf>
    <xf numFmtId="180" fontId="0" fillId="0" borderId="0" xfId="0" applyNumberFormat="1" applyFill="1" applyAlignment="1" applyProtection="1">
      <alignment vertical="center"/>
      <protection locked="0"/>
    </xf>
    <xf numFmtId="49" fontId="24" fillId="0" borderId="10" xfId="0" applyNumberFormat="1" applyFont="1" applyFill="1" applyBorder="1" applyAlignment="1" applyProtection="1">
      <alignment horizontal="center" vertical="center"/>
      <protection locked="0"/>
    </xf>
    <xf numFmtId="49" fontId="24" fillId="0" borderId="11" xfId="0" applyNumberFormat="1" applyFont="1" applyFill="1" applyBorder="1" applyAlignment="1" applyProtection="1">
      <alignment horizontal="center" vertical="center"/>
      <protection locked="0"/>
    </xf>
    <xf numFmtId="49" fontId="24" fillId="0" borderId="2" xfId="0" applyNumberFormat="1" applyFont="1" applyFill="1" applyBorder="1" applyAlignment="1" applyProtection="1">
      <alignment horizontal="center" vertical="center"/>
      <protection locked="0"/>
    </xf>
    <xf numFmtId="49" fontId="25" fillId="0" borderId="1" xfId="0" applyNumberFormat="1" applyFont="1" applyFill="1" applyBorder="1" applyAlignment="1" applyProtection="1">
      <alignment horizontal="center" vertical="center"/>
      <protection locked="0"/>
    </xf>
    <xf numFmtId="49" fontId="26" fillId="0" borderId="1" xfId="0" applyNumberFormat="1" applyFont="1" applyFill="1" applyBorder="1" applyAlignment="1" applyProtection="1">
      <alignment horizontal="center" vertical="center"/>
      <protection locked="0"/>
    </xf>
    <xf numFmtId="177" fontId="9" fillId="0" borderId="1" xfId="0" applyNumberFormat="1" applyFont="1" applyFill="1" applyBorder="1" applyAlignment="1" applyProtection="1">
      <alignment horizontal="center"/>
    </xf>
    <xf numFmtId="177" fontId="9" fillId="0" borderId="1" xfId="0" applyNumberFormat="1" applyFont="1" applyFill="1" applyBorder="1" applyAlignment="1" applyProtection="1"/>
    <xf numFmtId="179" fontId="9" fillId="0" borderId="1" xfId="0" applyNumberFormat="1" applyFont="1" applyFill="1" applyBorder="1" applyAlignment="1" applyProtection="1"/>
    <xf numFmtId="49" fontId="27" fillId="0" borderId="1" xfId="0" applyNumberFormat="1" applyFont="1" applyFill="1" applyBorder="1" applyAlignment="1" applyProtection="1">
      <alignment horizontal="center" vertical="center"/>
      <protection locked="0"/>
    </xf>
    <xf numFmtId="49" fontId="28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/>
    </xf>
    <xf numFmtId="177" fontId="9" fillId="0" borderId="1" xfId="0" applyNumberFormat="1" applyFont="1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protection locked="0"/>
    </xf>
    <xf numFmtId="180" fontId="2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49" fontId="21" fillId="2" borderId="0" xfId="0" applyNumberFormat="1" applyFont="1" applyFill="1" applyAlignment="1" applyProtection="1">
      <protection locked="0"/>
    </xf>
    <xf numFmtId="49" fontId="22" fillId="2" borderId="0" xfId="0" applyNumberFormat="1" applyFont="1" applyFill="1" applyAlignment="1" applyProtection="1"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2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0" fontId="0" fillId="2" borderId="0" xfId="0" applyNumberFormat="1" applyFill="1" applyAlignment="1" applyProtection="1">
      <protection locked="0"/>
    </xf>
    <xf numFmtId="180" fontId="0" fillId="2" borderId="0" xfId="0" applyNumberFormat="1" applyFill="1" applyAlignment="1" applyProtection="1"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4" fillId="2" borderId="0" xfId="0" applyNumberFormat="1" applyFont="1" applyFill="1" applyBorder="1" applyAlignment="1" applyProtection="1">
      <alignment horizontal="center"/>
      <protection locked="0"/>
    </xf>
    <xf numFmtId="49" fontId="23" fillId="2" borderId="0" xfId="0" applyNumberFormat="1" applyFont="1" applyFill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8" xfId="0" applyNumberFormat="1" applyFill="1" applyBorder="1" applyAlignment="1" applyProtection="1">
      <protection locked="0"/>
    </xf>
    <xf numFmtId="49" fontId="2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4" fillId="2" borderId="2" xfId="0" applyNumberFormat="1" applyFont="1" applyFill="1" applyBorder="1" applyAlignment="1" applyProtection="1">
      <alignment horizontal="center" vertical="center"/>
      <protection locked="0"/>
    </xf>
    <xf numFmtId="49" fontId="24" fillId="2" borderId="9" xfId="0" applyNumberFormat="1" applyFont="1" applyFill="1" applyBorder="1" applyAlignment="1" applyProtection="1">
      <alignment horizontal="center" vertical="center"/>
      <protection locked="0"/>
    </xf>
    <xf numFmtId="49" fontId="24" fillId="2" borderId="1" xfId="0" applyNumberFormat="1" applyFont="1" applyFill="1" applyBorder="1" applyAlignment="1" applyProtection="1">
      <alignment horizontal="center" vertical="center"/>
      <protection locked="0"/>
    </xf>
    <xf numFmtId="49" fontId="24" fillId="2" borderId="10" xfId="0" applyNumberFormat="1" applyFont="1" applyFill="1" applyBorder="1" applyAlignment="1" applyProtection="1">
      <alignment horizontal="center" vertical="center"/>
      <protection locked="0"/>
    </xf>
    <xf numFmtId="49" fontId="24" fillId="2" borderId="11" xfId="0" applyNumberFormat="1" applyFont="1" applyFill="1" applyBorder="1" applyAlignment="1" applyProtection="1">
      <alignment horizontal="center" vertical="center"/>
      <protection locked="0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49" fontId="29" fillId="2" borderId="1" xfId="0" applyNumberFormat="1" applyFont="1" applyFill="1" applyBorder="1" applyAlignment="1" applyProtection="1">
      <alignment horizontal="center" vertical="center"/>
      <protection locked="0"/>
    </xf>
    <xf numFmtId="49" fontId="30" fillId="2" borderId="1" xfId="0" applyNumberFormat="1" applyFont="1" applyFill="1" applyBorder="1" applyAlignment="1" applyProtection="1">
      <alignment horizontal="center" vertical="center"/>
      <protection locked="0"/>
    </xf>
    <xf numFmtId="177" fontId="9" fillId="2" borderId="1" xfId="197" applyNumberFormat="1" applyFont="1" applyFill="1" applyBorder="1" applyProtection="1">
      <protection locked="0"/>
    </xf>
    <xf numFmtId="177" fontId="9" fillId="0" borderId="1" xfId="197" applyNumberFormat="1" applyFont="1" applyFill="1" applyBorder="1" applyProtection="1">
      <protection locked="0"/>
    </xf>
    <xf numFmtId="9" fontId="9" fillId="2" borderId="1" xfId="16" applyFont="1" applyFill="1" applyBorder="1" applyAlignment="1" applyProtection="1">
      <alignment horizontal="center"/>
    </xf>
    <xf numFmtId="177" fontId="9" fillId="2" borderId="1" xfId="197" applyNumberFormat="1" applyFont="1" applyFill="1" applyBorder="1" applyAlignment="1" applyProtection="1">
      <alignment horizontal="center"/>
      <protection locked="0"/>
    </xf>
    <xf numFmtId="49" fontId="28" fillId="2" borderId="1" xfId="0" applyNumberFormat="1" applyFont="1" applyFill="1" applyBorder="1" applyAlignment="1" applyProtection="1">
      <alignment horizontal="center" vertical="center"/>
      <protection locked="0"/>
    </xf>
    <xf numFmtId="177" fontId="31" fillId="2" borderId="1" xfId="197" applyNumberFormat="1" applyFont="1" applyFill="1" applyBorder="1" applyProtection="1"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177" fontId="9" fillId="0" borderId="1" xfId="197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Fill="1" applyAlignment="1" applyProtection="1">
      <protection locked="0"/>
    </xf>
    <xf numFmtId="0" fontId="21" fillId="2" borderId="0" xfId="0" applyNumberFormat="1" applyFont="1" applyFill="1" applyAlignment="1" applyProtection="1">
      <protection locked="0"/>
    </xf>
    <xf numFmtId="180" fontId="21" fillId="2" borderId="0" xfId="0" applyNumberFormat="1" applyFont="1" applyFill="1" applyAlignment="1" applyProtection="1">
      <protection locked="0"/>
    </xf>
    <xf numFmtId="0" fontId="22" fillId="2" borderId="0" xfId="0" applyNumberFormat="1" applyFont="1" applyFill="1" applyAlignment="1" applyProtection="1">
      <protection locked="0"/>
    </xf>
    <xf numFmtId="180" fontId="22" fillId="2" borderId="0" xfId="0" applyNumberFormat="1" applyFont="1" applyFill="1" applyAlignment="1" applyProtection="1">
      <protection locked="0"/>
    </xf>
    <xf numFmtId="49" fontId="28" fillId="2" borderId="0" xfId="0" applyNumberFormat="1" applyFont="1" applyFill="1" applyAlignment="1" applyProtection="1">
      <protection locked="0"/>
    </xf>
    <xf numFmtId="0" fontId="0" fillId="2" borderId="0" xfId="0" applyNumberFormat="1" applyFill="1" applyAlignment="1" applyProtection="1">
      <alignment vertical="center"/>
      <protection locked="0"/>
    </xf>
    <xf numFmtId="180" fontId="0" fillId="2" borderId="0" xfId="0" applyNumberFormat="1" applyFill="1" applyAlignment="1" applyProtection="1">
      <alignment vertical="center"/>
      <protection locked="0"/>
    </xf>
    <xf numFmtId="177" fontId="1" fillId="2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protection locked="0"/>
    </xf>
    <xf numFmtId="0" fontId="0" fillId="0" borderId="0" xfId="0" applyFill="1">
      <alignment vertical="center"/>
    </xf>
    <xf numFmtId="0" fontId="21" fillId="2" borderId="0" xfId="0" applyFont="1" applyFill="1" applyAlignment="1"/>
    <xf numFmtId="0" fontId="0" fillId="2" borderId="0" xfId="0" applyFill="1" applyAlignment="1"/>
    <xf numFmtId="182" fontId="0" fillId="2" borderId="0" xfId="0" applyNumberFormat="1" applyFill="1" applyAlignment="1">
      <alignment horizontal="right"/>
    </xf>
    <xf numFmtId="0" fontId="0" fillId="0" borderId="0" xfId="0" applyFill="1" applyAlignment="1"/>
    <xf numFmtId="0" fontId="3" fillId="2" borderId="0" xfId="0" applyNumberFormat="1" applyFont="1" applyFill="1" applyAlignment="1" applyProtection="1">
      <alignment horizontal="center" vertical="center"/>
    </xf>
    <xf numFmtId="182" fontId="3" fillId="2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2" borderId="0" xfId="0" applyNumberFormat="1" applyFont="1" applyFill="1" applyAlignment="1" applyProtection="1">
      <alignment horizontal="center" vertical="center"/>
    </xf>
    <xf numFmtId="182" fontId="4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11" fillId="2" borderId="0" xfId="0" applyFont="1" applyFill="1" applyAlignment="1">
      <alignment vertical="center"/>
    </xf>
    <xf numFmtId="182" fontId="11" fillId="2" borderId="0" xfId="0" applyNumberFormat="1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24" fillId="2" borderId="1" xfId="0" applyNumberFormat="1" applyFont="1" applyFill="1" applyBorder="1" applyAlignment="1" applyProtection="1">
      <alignment horizontal="center" vertical="center"/>
    </xf>
    <xf numFmtId="182" fontId="24" fillId="2" borderId="2" xfId="0" applyNumberFormat="1" applyFont="1" applyFill="1" applyBorder="1" applyAlignment="1" applyProtection="1">
      <alignment horizontal="center" vertical="center"/>
    </xf>
    <xf numFmtId="0" fontId="24" fillId="0" borderId="2" xfId="0" applyNumberFormat="1" applyFont="1" applyFill="1" applyBorder="1" applyAlignment="1" applyProtection="1">
      <alignment horizontal="center" vertical="center"/>
    </xf>
    <xf numFmtId="0" fontId="24" fillId="2" borderId="2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/>
    <xf numFmtId="0" fontId="32" fillId="2" borderId="3" xfId="0" applyNumberFormat="1" applyFont="1" applyFill="1" applyBorder="1" applyAlignment="1" applyProtection="1">
      <alignment horizontal="center" vertical="center"/>
    </xf>
    <xf numFmtId="177" fontId="9" fillId="2" borderId="1" xfId="0" applyNumberFormat="1" applyFont="1" applyFill="1" applyBorder="1" applyAlignment="1" applyProtection="1">
      <alignment horizontal="right" vertical="center"/>
    </xf>
    <xf numFmtId="177" fontId="9" fillId="0" borderId="1" xfId="0" applyNumberFormat="1" applyFont="1" applyFill="1" applyBorder="1" applyAlignment="1" applyProtection="1">
      <alignment horizontal="right" vertical="center"/>
    </xf>
    <xf numFmtId="181" fontId="9" fillId="2" borderId="2" xfId="0" applyNumberFormat="1" applyFont="1" applyFill="1" applyBorder="1" applyAlignment="1" applyProtection="1">
      <alignment horizontal="right" vertical="center"/>
    </xf>
    <xf numFmtId="177" fontId="0" fillId="2" borderId="1" xfId="0" applyNumberFormat="1" applyFill="1" applyBorder="1" applyAlignment="1">
      <alignment horizontal="right"/>
    </xf>
    <xf numFmtId="0" fontId="33" fillId="2" borderId="3" xfId="0" applyNumberFormat="1" applyFont="1" applyFill="1" applyBorder="1" applyAlignment="1" applyProtection="1">
      <alignment vertical="center"/>
    </xf>
    <xf numFmtId="182" fontId="9" fillId="2" borderId="1" xfId="0" applyNumberFormat="1" applyFont="1" applyFill="1" applyBorder="1" applyAlignment="1" applyProtection="1">
      <alignment horizontal="right" vertical="center"/>
    </xf>
    <xf numFmtId="181" fontId="9" fillId="2" borderId="1" xfId="0" applyNumberFormat="1" applyFont="1" applyFill="1" applyBorder="1" applyAlignment="1" applyProtection="1">
      <alignment horizontal="right" vertical="center"/>
    </xf>
    <xf numFmtId="0" fontId="34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>
      <alignment vertical="center"/>
    </xf>
    <xf numFmtId="0" fontId="36" fillId="0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>
      <alignment vertical="center"/>
    </xf>
    <xf numFmtId="177" fontId="13" fillId="0" borderId="1" xfId="0" applyNumberFormat="1" applyFont="1" applyFill="1" applyBorder="1" applyAlignment="1">
      <alignment vertical="center"/>
    </xf>
    <xf numFmtId="177" fontId="0" fillId="0" borderId="0" xfId="0" applyNumberForma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8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39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77" fontId="5" fillId="0" borderId="1" xfId="0" applyNumberFormat="1" applyFont="1" applyBorder="1">
      <alignment vertical="center"/>
    </xf>
    <xf numFmtId="177" fontId="5" fillId="2" borderId="1" xfId="0" applyNumberFormat="1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40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2"/>
    </xf>
    <xf numFmtId="3" fontId="5" fillId="2" borderId="1" xfId="0" applyNumberFormat="1" applyFont="1" applyFill="1" applyBorder="1">
      <alignment vertical="center"/>
    </xf>
    <xf numFmtId="3" fontId="41" fillId="2" borderId="1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181" fontId="5" fillId="2" borderId="1" xfId="0" applyNumberFormat="1" applyFont="1" applyFill="1" applyBorder="1">
      <alignment vertical="center"/>
    </xf>
    <xf numFmtId="181" fontId="5" fillId="0" borderId="1" xfId="0" applyNumberFormat="1" applyFont="1" applyBorder="1">
      <alignment vertical="center"/>
    </xf>
    <xf numFmtId="49" fontId="42" fillId="0" borderId="0" xfId="0" applyNumberFormat="1" applyFont="1" applyFill="1" applyAlignment="1" applyProtection="1">
      <alignment horizontal="center"/>
      <protection locked="0"/>
    </xf>
    <xf numFmtId="49" fontId="43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44" fillId="0" borderId="0" xfId="0" applyNumberFormat="1" applyFont="1" applyFill="1" applyAlignment="1" applyProtection="1">
      <alignment horizontal="centerContinuous"/>
      <protection locked="0"/>
    </xf>
    <xf numFmtId="49" fontId="45" fillId="0" borderId="0" xfId="0" applyNumberFormat="1" applyFont="1" applyFill="1" applyAlignment="1" applyProtection="1">
      <alignment horizontal="center"/>
      <protection locked="0"/>
    </xf>
    <xf numFmtId="49" fontId="46" fillId="0" borderId="0" xfId="0" applyNumberFormat="1" applyFont="1" applyFill="1" applyAlignment="1" applyProtection="1">
      <alignment horizontal="centerContinuous"/>
      <protection locked="0"/>
    </xf>
    <xf numFmtId="49" fontId="23" fillId="0" borderId="0" xfId="0" applyNumberFormat="1" applyFont="1" applyFill="1" applyAlignment="1" applyProtection="1">
      <alignment horizontal="centerContinuous"/>
      <protection locked="0"/>
    </xf>
    <xf numFmtId="49" fontId="47" fillId="0" borderId="0" xfId="0" applyNumberFormat="1" applyFont="1" applyFill="1" applyAlignment="1" applyProtection="1">
      <alignment horizontal="center"/>
      <protection locked="0"/>
    </xf>
  </cellXfs>
  <cellStyles count="266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千位分隔" xfId="8" builtinId="3"/>
    <cellStyle name="差_2019年1月王家镇经济分类支出月报" xfId="9"/>
    <cellStyle name="40% - 强调文字颜色 3" xfId="10" builtinId="39"/>
    <cellStyle name="计算 2" xfId="11"/>
    <cellStyle name="差" xfId="12" builtinId="27"/>
    <cellStyle name="20% - 强调文字颜色 3 2 2" xfId="13"/>
    <cellStyle name="60% - 强调文字颜色 3" xfId="14" builtinId="40"/>
    <cellStyle name="超链接" xfId="15" builtinId="8"/>
    <cellStyle name="百分比" xfId="16" builtinId="5"/>
    <cellStyle name="20% - 强调文字颜色 2 2 2" xfId="17"/>
    <cellStyle name="已访问的超链接" xfId="18" builtinId="9"/>
    <cellStyle name="注释" xfId="19" builtinId="10"/>
    <cellStyle name="常规 6" xfId="20"/>
    <cellStyle name="60% - 强调文字颜色 2 3" xfId="21"/>
    <cellStyle name="标题 4" xfId="22" builtinId="19"/>
    <cellStyle name="解释性文本 2 2" xfId="23"/>
    <cellStyle name="60% - 强调文字颜色 2" xfId="24" builtinId="36"/>
    <cellStyle name="警告文本" xfId="25" builtinId="11"/>
    <cellStyle name="标题" xfId="26" builtinId="15"/>
    <cellStyle name="强调文字颜色 1 2 3" xfId="27"/>
    <cellStyle name="60% - 强调文字颜色 2 2 2" xfId="28"/>
    <cellStyle name="解释性文本" xfId="29" builtinId="53"/>
    <cellStyle name="标题 1" xfId="30" builtinId="16"/>
    <cellStyle name="标题 2" xfId="31" builtinId="17"/>
    <cellStyle name="60% - 强调文字颜色 1" xfId="32" builtinId="32"/>
    <cellStyle name="好_YB12大营" xfId="33"/>
    <cellStyle name="标题 3" xfId="34" builtinId="18"/>
    <cellStyle name="20% - 强调文字颜色 3 2 3" xfId="35"/>
    <cellStyle name="60% - 强调文字颜色 4" xfId="36" builtinId="44"/>
    <cellStyle name="输出" xfId="37" builtinId="21"/>
    <cellStyle name="计算" xfId="38" builtinId="22"/>
    <cellStyle name="检查单元格" xfId="39" builtinId="23"/>
    <cellStyle name="40% - 强调文字颜色 4 2" xfId="40"/>
    <cellStyle name="20% - 强调文字颜色 6" xfId="41" builtinId="50"/>
    <cellStyle name="强调文字颜色 2" xfId="42" builtinId="33"/>
    <cellStyle name="链接单元格" xfId="43" builtinId="24"/>
    <cellStyle name="输出 2 3" xfId="44"/>
    <cellStyle name="20% - 强调文字颜色 2 3" xfId="45"/>
    <cellStyle name="60% - 强调文字颜色 4 2 3" xfId="46"/>
    <cellStyle name="汇总" xfId="47" builtinId="25"/>
    <cellStyle name="好" xfId="48" builtinId="26"/>
    <cellStyle name="20% - 强调文字颜色 3 3" xfId="49"/>
    <cellStyle name="适中" xfId="50" builtinId="28"/>
    <cellStyle name="20% - 强调文字颜色 5" xfId="51" builtinId="46"/>
    <cellStyle name="强调文字颜色 1" xfId="52" builtinId="29"/>
    <cellStyle name="链接单元格 3" xfId="53"/>
    <cellStyle name="20% - 强调文字颜色 1" xfId="54" builtinId="30"/>
    <cellStyle name="40% - 强调文字颜色 1" xfId="55" builtinId="31"/>
    <cellStyle name="输出 2" xfId="56"/>
    <cellStyle name="20% - 强调文字颜色 2" xfId="57" builtinId="34"/>
    <cellStyle name="40% - 强调文字颜色 2" xfId="58" builtinId="35"/>
    <cellStyle name="强调文字颜色 3" xfId="59" builtinId="37"/>
    <cellStyle name="强调文字颜色 4" xfId="60" builtinId="41"/>
    <cellStyle name="20% - 强调文字颜色 4" xfId="61" builtinId="42"/>
    <cellStyle name="计算 3" xfId="62"/>
    <cellStyle name="40% - 强调文字颜色 4" xfId="63" builtinId="43"/>
    <cellStyle name="强调文字颜色 5" xfId="64" builtinId="45"/>
    <cellStyle name="40% - 强调文字颜色 5" xfId="65" builtinId="47"/>
    <cellStyle name="60% - 强调文字颜色 5" xfId="66" builtinId="48"/>
    <cellStyle name="强调文字颜色 6" xfId="67" builtinId="49"/>
    <cellStyle name="适中 2" xfId="68"/>
    <cellStyle name="40% - 强调文字颜色 6" xfId="69" builtinId="51"/>
    <cellStyle name="60% - 强调文字颜色 6" xfId="70" builtinId="52"/>
    <cellStyle name="20% - 强调文字颜色 1 2 3" xfId="71"/>
    <cellStyle name="40% - 强调文字颜色 2 2" xfId="72"/>
    <cellStyle name="20% - 强调文字颜色 4 2 2" xfId="73"/>
    <cellStyle name="常规 3 2" xfId="74"/>
    <cellStyle name="20% - 强调文字颜色 1 3" xfId="75"/>
    <cellStyle name="20% - 强调文字颜色 4 2 3" xfId="76"/>
    <cellStyle name="常规 3 3" xfId="77"/>
    <cellStyle name="20% - 强调文字颜色 3 2" xfId="78"/>
    <cellStyle name="20% - 强调文字颜色 1 2 2" xfId="79"/>
    <cellStyle name="20% - 强调文字颜色 2 2" xfId="80"/>
    <cellStyle name="输出 2 2" xfId="81"/>
    <cellStyle name="20% - 强调文字颜色 2 2 3" xfId="82"/>
    <cellStyle name="20% - 强调文字颜色 4 2" xfId="83"/>
    <cellStyle name="常规 3" xfId="84"/>
    <cellStyle name="20% - 强调文字颜色 4 3" xfId="85"/>
    <cellStyle name="常规 4" xfId="86"/>
    <cellStyle name="20% - 强调文字颜色 5 2" xfId="87"/>
    <cellStyle name="20% - 强调文字颜色 5 2 2" xfId="88"/>
    <cellStyle name="20% - 强调文字颜色 5 3" xfId="89"/>
    <cellStyle name="20% - 强调文字颜色 6 2" xfId="90"/>
    <cellStyle name="20% - 强调文字颜色 6 2 2" xfId="91"/>
    <cellStyle name="20% - 强调文字颜色 6 3" xfId="92"/>
    <cellStyle name="40% - 强调文字颜色 1 2" xfId="93"/>
    <cellStyle name="40% - 强调文字颜色 1 2 2" xfId="94"/>
    <cellStyle name="差_YB22光明山" xfId="95"/>
    <cellStyle name="40% - 强调文字颜色 1 2 3" xfId="96"/>
    <cellStyle name="40% - 强调文字颜色 1 3" xfId="97"/>
    <cellStyle name="40% - 强调文字颜色 2 2 2" xfId="98"/>
    <cellStyle name="差_YB14仙人洞镇" xfId="99"/>
    <cellStyle name="40% - 强调文字颜色 2 3" xfId="100"/>
    <cellStyle name="40% - 强调文字颜色 3 2" xfId="101"/>
    <cellStyle name="计算 2 2" xfId="102"/>
    <cellStyle name="40% - 强调文字颜色 3 2 2" xfId="103"/>
    <cellStyle name="40% - 强调文字颜色 3 2 3" xfId="104"/>
    <cellStyle name="好_YB25王家" xfId="105"/>
    <cellStyle name="40% - 强调文字颜色 3 3" xfId="106"/>
    <cellStyle name="计算 2 3" xfId="107"/>
    <cellStyle name="40% - 强调文字颜色 4 2 2" xfId="108"/>
    <cellStyle name="汇总 2 3" xfId="109"/>
    <cellStyle name="检查单元格 2" xfId="110"/>
    <cellStyle name="千位分隔 5" xfId="111"/>
    <cellStyle name="40% - 强调文字颜色 4 2 3" xfId="112"/>
    <cellStyle name="检查单元格 3" xfId="113"/>
    <cellStyle name="千位分隔 6" xfId="114"/>
    <cellStyle name="40% - 强调文字颜色 4 3" xfId="115"/>
    <cellStyle name="40% - 强调文字颜色 5 2" xfId="116"/>
    <cellStyle name="40% - 强调文字颜色 5 2 2" xfId="117"/>
    <cellStyle name="60% - 强调文字颜色 4 3" xfId="118"/>
    <cellStyle name="40% - 强调文字颜色 5 3" xfId="119"/>
    <cellStyle name="40% - 强调文字颜色 6 2" xfId="120"/>
    <cellStyle name="适中 2 2" xfId="121"/>
    <cellStyle name="40% - 强调文字颜色 6 2 2" xfId="122"/>
    <cellStyle name="40% - 强调文字颜色 6 2 3" xfId="123"/>
    <cellStyle name="40% - 强调文字颜色 6 3" xfId="124"/>
    <cellStyle name="好_YB14仙人洞镇" xfId="125"/>
    <cellStyle name="强调文字颜色 3 2 2" xfId="126"/>
    <cellStyle name="60% - 强调文字颜色 1 2" xfId="127"/>
    <cellStyle name="60% - 强调文字颜色 1 2 2" xfId="128"/>
    <cellStyle name="差_2019年1月兰店乡经济分类支出月报" xfId="129"/>
    <cellStyle name="60% - 强调文字颜色 1 2 3" xfId="130"/>
    <cellStyle name="60% - 强调文字颜色 1 3" xfId="131"/>
    <cellStyle name="60% - 强调文字颜色 2 2" xfId="132"/>
    <cellStyle name="常规 5" xfId="133"/>
    <cellStyle name="好_2019年1月徐岭镇经济分类支出月报" xfId="134"/>
    <cellStyle name="60% - 强调文字颜色 2 2 3" xfId="135"/>
    <cellStyle name="60% - 强调文字颜色 3 2" xfId="136"/>
    <cellStyle name="60% - 强调文字颜色 3 2 2" xfId="137"/>
    <cellStyle name="强调文字颜色 2 2 3" xfId="138"/>
    <cellStyle name="60% - 强调文字颜色 3 2 3" xfId="139"/>
    <cellStyle name="60% - 强调文字颜色 3 3" xfId="140"/>
    <cellStyle name="60% - 强调文字颜色 4 2" xfId="141"/>
    <cellStyle name="60% - 强调文字颜色 4 2 2" xfId="142"/>
    <cellStyle name="强调文字颜色 3 2 3" xfId="143"/>
    <cellStyle name="60% - 强调文字颜色 5 2" xfId="144"/>
    <cellStyle name="60% - 强调文字颜色 5 2 2" xfId="145"/>
    <cellStyle name="强调文字颜色 4 2 3" xfId="146"/>
    <cellStyle name="60% - 强调文字颜色 5 2 3" xfId="147"/>
    <cellStyle name="60% - 强调文字颜色 5 3" xfId="148"/>
    <cellStyle name="60% - 强调文字颜色 6 2" xfId="149"/>
    <cellStyle name="60% - 强调文字颜色 6 2 2" xfId="150"/>
    <cellStyle name="强调文字颜色 5 2 3" xfId="151"/>
    <cellStyle name="60% - 强调文字颜色 6 2 3" xfId="152"/>
    <cellStyle name="差_YB25王家" xfId="153"/>
    <cellStyle name="60% - 强调文字颜色 6 3" xfId="154"/>
    <cellStyle name="标题 1 2" xfId="155"/>
    <cellStyle name="标题 1 2 2" xfId="156"/>
    <cellStyle name="标题 1 2 3" xfId="157"/>
    <cellStyle name="标题 1 3" xfId="158"/>
    <cellStyle name="差_YB04兰店" xfId="159"/>
    <cellStyle name="标题 2 2" xfId="160"/>
    <cellStyle name="标题 2 2 2" xfId="161"/>
    <cellStyle name="标题 2 2 3" xfId="162"/>
    <cellStyle name="标题 2 3" xfId="163"/>
    <cellStyle name="标题 3 2" xfId="164"/>
    <cellStyle name="标题 3 2 2" xfId="165"/>
    <cellStyle name="标题 3 2 3" xfId="166"/>
    <cellStyle name="标题 3 3" xfId="167"/>
    <cellStyle name="标题 4 2" xfId="168"/>
    <cellStyle name="千位分隔 3" xfId="169"/>
    <cellStyle name="标题 4 2 2" xfId="170"/>
    <cellStyle name="千位分隔 3 2" xfId="171"/>
    <cellStyle name="标题 4 2 3" xfId="172"/>
    <cellStyle name="千位分隔 3 3" xfId="173"/>
    <cellStyle name="标题 4 3" xfId="174"/>
    <cellStyle name="汇总 2 2" xfId="175"/>
    <cellStyle name="千位分隔 4" xfId="176"/>
    <cellStyle name="标题 5" xfId="177"/>
    <cellStyle name="标题 5 2" xfId="178"/>
    <cellStyle name="标题 5 3" xfId="179"/>
    <cellStyle name="标题 6" xfId="180"/>
    <cellStyle name="差 2" xfId="181"/>
    <cellStyle name="差 2 2" xfId="182"/>
    <cellStyle name="差 3" xfId="183"/>
    <cellStyle name="差_2019年1月大营镇经济分类支出月报" xfId="184"/>
    <cellStyle name="常规 2 7" xfId="185"/>
    <cellStyle name="差_2019年1月光明山镇经济分类支出月报" xfId="186"/>
    <cellStyle name="差_2019年1月石城乡经济分类支出月报" xfId="187"/>
    <cellStyle name="差_2019年1月太平岭乡经济分类支出月报" xfId="188"/>
    <cellStyle name="差_2019年1月仙人洞镇经济分类支出月报" xfId="189"/>
    <cellStyle name="差_2019年1月徐岭镇经济分类支出月报" xfId="190"/>
    <cellStyle name="差_YB06徐岭" xfId="191"/>
    <cellStyle name="差_YB12大营" xfId="192"/>
    <cellStyle name="差_YB15太平岭" xfId="193"/>
    <cellStyle name="差_YB24石城" xfId="194"/>
    <cellStyle name="常规 12" xfId="195"/>
    <cellStyle name="常规 2" xfId="196"/>
    <cellStyle name="常规 2 2" xfId="197"/>
    <cellStyle name="常规 2 2 2" xfId="198"/>
    <cellStyle name="常规 2 3" xfId="199"/>
    <cellStyle name="常规 2 4" xfId="200"/>
    <cellStyle name="常规 2 5" xfId="201"/>
    <cellStyle name="强调文字颜色 4 2" xfId="202"/>
    <cellStyle name="常规 2 6" xfId="203"/>
    <cellStyle name="强调文字颜色 4 3" xfId="204"/>
    <cellStyle name="常规 3 4" xfId="205"/>
    <cellStyle name="常规 4 2" xfId="206"/>
    <cellStyle name="常规 4 3" xfId="207"/>
    <cellStyle name="好_YB15太平岭" xfId="208"/>
    <cellStyle name="常规 69" xfId="209"/>
    <cellStyle name="常规 7" xfId="210"/>
    <cellStyle name="常规 8" xfId="211"/>
    <cellStyle name="常规 9" xfId="212"/>
    <cellStyle name="好 2" xfId="213"/>
    <cellStyle name="好 2 2" xfId="214"/>
    <cellStyle name="好 3" xfId="215"/>
    <cellStyle name="好_2019年1月大营镇经济分类支出月报" xfId="216"/>
    <cellStyle name="好_2019年1月光明山镇经济分类支出月报" xfId="217"/>
    <cellStyle name="好_2019年1月兰店乡经济分类支出月报" xfId="218"/>
    <cellStyle name="好_2019年1月石城乡经济分类支出月报" xfId="219"/>
    <cellStyle name="好_2019年1月太平岭乡经济分类支出月报" xfId="220"/>
    <cellStyle name="好_2019年1月王家镇经济分类支出月报" xfId="221"/>
    <cellStyle name="链接单元格 2" xfId="222"/>
    <cellStyle name="好_2019年1月仙人洞镇经济分类支出月报" xfId="223"/>
    <cellStyle name="强调文字颜色 1 3" xfId="224"/>
    <cellStyle name="好_YB04兰店" xfId="225"/>
    <cellStyle name="好_YB06徐岭" xfId="226"/>
    <cellStyle name="警告文本 3" xfId="227"/>
    <cellStyle name="好_YB22光明山" xfId="228"/>
    <cellStyle name="好_YB24石城" xfId="229"/>
    <cellStyle name="汇总 2" xfId="230"/>
    <cellStyle name="汇总 3" xfId="231"/>
    <cellStyle name="检查单元格 2 2" xfId="232"/>
    <cellStyle name="检查单元格 2 3" xfId="233"/>
    <cellStyle name="解释性文本 2" xfId="234"/>
    <cellStyle name="解释性文本 3" xfId="235"/>
    <cellStyle name="警告文本 2" xfId="236"/>
    <cellStyle name="警告文本 2 2" xfId="237"/>
    <cellStyle name="链接单元格 2 2" xfId="238"/>
    <cellStyle name="千位分隔 2" xfId="239"/>
    <cellStyle name="千位分隔 2 2" xfId="240"/>
    <cellStyle name="千位分隔 2 3" xfId="241"/>
    <cellStyle name="千位分隔 3 4" xfId="242"/>
    <cellStyle name="千位分隔 7" xfId="243"/>
    <cellStyle name="强调文字颜色 1 2" xfId="244"/>
    <cellStyle name="强调文字颜色 1 2 2" xfId="245"/>
    <cellStyle name="强调文字颜色 2 2" xfId="246"/>
    <cellStyle name="强调文字颜色 2 2 2" xfId="247"/>
    <cellStyle name="强调文字颜色 2 3" xfId="248"/>
    <cellStyle name="强调文字颜色 3 2" xfId="249"/>
    <cellStyle name="强调文字颜色 3 3" xfId="250"/>
    <cellStyle name="强调文字颜色 4 2 2" xfId="251"/>
    <cellStyle name="强调文字颜色 5 2" xfId="252"/>
    <cellStyle name="强调文字颜色 5 2 2" xfId="253"/>
    <cellStyle name="强调文字颜色 5 3" xfId="254"/>
    <cellStyle name="强调文字颜色 6 2" xfId="255"/>
    <cellStyle name="强调文字颜色 6 2 2" xfId="256"/>
    <cellStyle name="强调文字颜色 6 2 3" xfId="257"/>
    <cellStyle name="强调文字颜色 6 3" xfId="258"/>
    <cellStyle name="适中 3" xfId="259"/>
    <cellStyle name="输入 2" xfId="260"/>
    <cellStyle name="输入 2 2" xfId="261"/>
    <cellStyle name="输入 3" xfId="262"/>
    <cellStyle name="样式 1" xfId="263"/>
    <cellStyle name="注释 2" xfId="264"/>
    <cellStyle name="注释 3" xfId="265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0"/>
  <sheetViews>
    <sheetView topLeftCell="A10" workbookViewId="0">
      <selection activeCell="C25" sqref="C25"/>
    </sheetView>
  </sheetViews>
  <sheetFormatPr defaultColWidth="9" defaultRowHeight="13.5"/>
  <cols>
    <col min="1" max="16384" width="9" style="50"/>
  </cols>
  <sheetData>
    <row r="2" ht="15" customHeight="1"/>
    <row r="3" ht="15" customHeight="1"/>
    <row r="12" ht="56.25" spans="1:17">
      <c r="A12" s="194" t="s">
        <v>0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</row>
    <row r="13" ht="56.25" spans="1:17">
      <c r="A13" s="195"/>
      <c r="B13" s="196"/>
      <c r="C13" s="196"/>
      <c r="D13" s="196"/>
      <c r="E13" s="197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</row>
    <row r="14" ht="56.25" spans="1:17">
      <c r="A14" s="195"/>
      <c r="B14" s="196"/>
      <c r="C14" s="196"/>
      <c r="D14" s="196"/>
      <c r="E14" s="197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</row>
    <row r="15" ht="56.25" spans="1:17">
      <c r="A15" s="195"/>
      <c r="B15" s="196"/>
      <c r="C15" s="196"/>
      <c r="D15" s="196"/>
      <c r="E15" s="197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</row>
    <row r="16" ht="56.25" spans="1:17">
      <c r="A16" s="195"/>
      <c r="B16" s="196"/>
      <c r="C16" s="196"/>
      <c r="D16" s="196"/>
      <c r="E16" s="197" t="s">
        <v>1</v>
      </c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</row>
    <row r="21" ht="38.25" spans="1:17">
      <c r="A21" s="198" t="s">
        <v>2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</row>
    <row r="22" ht="38.25" spans="1:17">
      <c r="A22" s="199" t="s">
        <v>3</v>
      </c>
      <c r="B22" s="196"/>
      <c r="C22" s="196"/>
      <c r="D22" s="196"/>
      <c r="E22" s="196"/>
      <c r="F22" s="200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</row>
    <row r="23" ht="38.25" spans="1:17">
      <c r="A23" s="199"/>
      <c r="B23" s="196"/>
      <c r="C23" s="196"/>
      <c r="D23" s="196"/>
      <c r="E23" s="196"/>
      <c r="F23" s="200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</row>
    <row r="24" ht="38.25" spans="1:17">
      <c r="A24" s="199"/>
      <c r="B24" s="196"/>
      <c r="C24" s="196"/>
      <c r="D24" s="196"/>
      <c r="E24" s="196"/>
      <c r="F24" s="200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</row>
    <row r="25" ht="38.25" spans="1:17">
      <c r="A25" s="199"/>
      <c r="B25" s="196"/>
      <c r="C25" s="196" t="s">
        <v>3</v>
      </c>
      <c r="D25" s="196"/>
      <c r="E25" s="196"/>
      <c r="F25" s="200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</row>
    <row r="30" ht="45.75" spans="1:17">
      <c r="A30" s="201" t="s">
        <v>4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</row>
  </sheetData>
  <mergeCells count="3">
    <mergeCell ref="A12:Q12"/>
    <mergeCell ref="A21:Q21"/>
    <mergeCell ref="A30:Q30"/>
  </mergeCells>
  <printOptions horizontalCentered="1"/>
  <pageMargins left="0.708661417322835" right="0.708661417322835" top="0.748031496062992" bottom="0.748031496062992" header="0.31496062992126" footer="0.31496062992126"/>
  <pageSetup paperSize="12" scale="79" orientation="landscape" horizontalDpi="200" verticalDpi="2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2:O28"/>
  <sheetViews>
    <sheetView workbookViewId="0">
      <selection activeCell="O28" sqref="O28"/>
    </sheetView>
  </sheetViews>
  <sheetFormatPr defaultColWidth="9" defaultRowHeight="13.5"/>
  <cols>
    <col min="8" max="8" width="12.25" customWidth="1"/>
    <col min="13" max="13" width="14.25" customWidth="1"/>
    <col min="14" max="14" width="9.125"/>
  </cols>
  <sheetData>
    <row r="2" ht="18.75" spans="8:15">
      <c r="H2" s="1">
        <v>2144</v>
      </c>
      <c r="I2" s="1">
        <v>1725</v>
      </c>
      <c r="J2">
        <f>H2-I2</f>
        <v>419</v>
      </c>
      <c r="M2" s="3">
        <v>1608</v>
      </c>
      <c r="N2" s="1">
        <v>1466</v>
      </c>
      <c r="O2">
        <f>M2-N2</f>
        <v>142</v>
      </c>
    </row>
    <row r="3" ht="18.75" spans="8:15">
      <c r="H3" s="1">
        <v>737</v>
      </c>
      <c r="I3" s="1">
        <v>547</v>
      </c>
      <c r="J3">
        <f t="shared" ref="J3:J28" si="0">H3-I3</f>
        <v>190</v>
      </c>
      <c r="M3" s="3">
        <v>950</v>
      </c>
      <c r="N3" s="1">
        <v>931</v>
      </c>
      <c r="O3">
        <f t="shared" ref="O3:O28" si="1">M3-N3</f>
        <v>19</v>
      </c>
    </row>
    <row r="4" ht="18.75" spans="8:15">
      <c r="H4" s="1">
        <v>1604</v>
      </c>
      <c r="I4" s="1">
        <v>1361</v>
      </c>
      <c r="J4">
        <f t="shared" si="0"/>
        <v>243</v>
      </c>
      <c r="M4" s="3">
        <v>1210</v>
      </c>
      <c r="N4" s="1">
        <v>1157</v>
      </c>
      <c r="O4">
        <f t="shared" si="1"/>
        <v>53</v>
      </c>
    </row>
    <row r="5" ht="18.75" spans="8:15">
      <c r="H5" s="1">
        <v>522</v>
      </c>
      <c r="I5" s="1">
        <v>453</v>
      </c>
      <c r="J5">
        <f t="shared" si="0"/>
        <v>69</v>
      </c>
      <c r="M5" s="3">
        <v>492</v>
      </c>
      <c r="N5" s="1">
        <v>459</v>
      </c>
      <c r="O5">
        <f t="shared" si="1"/>
        <v>33</v>
      </c>
    </row>
    <row r="6" ht="18.75" spans="8:15">
      <c r="H6" s="1">
        <v>345</v>
      </c>
      <c r="I6" s="1">
        <v>282</v>
      </c>
      <c r="J6">
        <f t="shared" si="0"/>
        <v>63</v>
      </c>
      <c r="M6" s="3"/>
      <c r="O6">
        <f t="shared" si="1"/>
        <v>0</v>
      </c>
    </row>
    <row r="7" ht="18.75" spans="8:15">
      <c r="H7" s="1">
        <v>1562</v>
      </c>
      <c r="I7" s="1">
        <v>1264</v>
      </c>
      <c r="J7">
        <f t="shared" si="0"/>
        <v>298</v>
      </c>
      <c r="M7" s="3">
        <v>1321</v>
      </c>
      <c r="N7" s="1">
        <v>1245</v>
      </c>
      <c r="O7">
        <f t="shared" si="1"/>
        <v>76</v>
      </c>
    </row>
    <row r="8" ht="18.75" spans="8:15">
      <c r="H8" s="1">
        <v>2005</v>
      </c>
      <c r="I8" s="1">
        <v>1697</v>
      </c>
      <c r="J8">
        <f t="shared" si="0"/>
        <v>308</v>
      </c>
      <c r="M8" s="3">
        <v>1193</v>
      </c>
      <c r="N8" s="1">
        <v>1009</v>
      </c>
      <c r="O8">
        <f t="shared" si="1"/>
        <v>184</v>
      </c>
    </row>
    <row r="9" ht="18.75" spans="8:15">
      <c r="H9" s="1">
        <v>1563</v>
      </c>
      <c r="I9" s="1">
        <v>1214</v>
      </c>
      <c r="J9">
        <f t="shared" si="0"/>
        <v>349</v>
      </c>
      <c r="M9" s="3">
        <v>797</v>
      </c>
      <c r="N9" s="1">
        <v>739</v>
      </c>
      <c r="O9">
        <f t="shared" si="1"/>
        <v>58</v>
      </c>
    </row>
    <row r="10" ht="18.75" spans="8:15">
      <c r="H10" s="1">
        <v>3378</v>
      </c>
      <c r="I10" s="1">
        <v>3187</v>
      </c>
      <c r="J10">
        <f t="shared" si="0"/>
        <v>191</v>
      </c>
      <c r="M10" s="3">
        <v>1730</v>
      </c>
      <c r="N10" s="1">
        <v>1618</v>
      </c>
      <c r="O10">
        <f t="shared" si="1"/>
        <v>112</v>
      </c>
    </row>
    <row r="11" ht="18.75" spans="8:15">
      <c r="H11" s="1">
        <v>3533</v>
      </c>
      <c r="I11" s="1">
        <v>2937</v>
      </c>
      <c r="J11">
        <f t="shared" si="0"/>
        <v>596</v>
      </c>
      <c r="M11" s="3">
        <v>2905</v>
      </c>
      <c r="N11" s="1">
        <v>2586</v>
      </c>
      <c r="O11">
        <f t="shared" si="1"/>
        <v>319</v>
      </c>
    </row>
    <row r="12" ht="18.75" spans="8:15">
      <c r="H12" s="1">
        <v>1158</v>
      </c>
      <c r="I12" s="1">
        <v>921</v>
      </c>
      <c r="J12">
        <f t="shared" si="0"/>
        <v>237</v>
      </c>
      <c r="M12" s="3">
        <v>489</v>
      </c>
      <c r="N12" s="1">
        <v>435</v>
      </c>
      <c r="O12">
        <f t="shared" si="1"/>
        <v>54</v>
      </c>
    </row>
    <row r="13" ht="18.75" spans="8:15">
      <c r="H13" s="1">
        <v>940</v>
      </c>
      <c r="I13" s="1">
        <v>849</v>
      </c>
      <c r="J13">
        <f t="shared" si="0"/>
        <v>91</v>
      </c>
      <c r="M13" s="3">
        <v>828</v>
      </c>
      <c r="N13" s="1">
        <v>793</v>
      </c>
      <c r="O13">
        <f t="shared" si="1"/>
        <v>35</v>
      </c>
    </row>
    <row r="14" ht="18.75" spans="8:15">
      <c r="H14" s="1">
        <v>1080</v>
      </c>
      <c r="I14" s="1">
        <v>925</v>
      </c>
      <c r="J14">
        <f t="shared" si="0"/>
        <v>155</v>
      </c>
      <c r="M14" s="3">
        <v>813</v>
      </c>
      <c r="N14" s="1">
        <v>746</v>
      </c>
      <c r="O14">
        <f t="shared" si="1"/>
        <v>67</v>
      </c>
    </row>
    <row r="15" ht="18.75" spans="8:15">
      <c r="H15" s="1">
        <v>1089</v>
      </c>
      <c r="I15" s="1">
        <v>900</v>
      </c>
      <c r="J15">
        <f t="shared" si="0"/>
        <v>189</v>
      </c>
      <c r="M15" s="3">
        <v>292</v>
      </c>
      <c r="N15" s="1">
        <v>286</v>
      </c>
      <c r="O15">
        <f t="shared" si="1"/>
        <v>6</v>
      </c>
    </row>
    <row r="16" ht="18.75" spans="8:15">
      <c r="H16" s="1">
        <v>2234</v>
      </c>
      <c r="I16" s="1">
        <v>2141</v>
      </c>
      <c r="J16">
        <f t="shared" si="0"/>
        <v>93</v>
      </c>
      <c r="M16" s="3">
        <v>764</v>
      </c>
      <c r="N16" s="1">
        <v>738</v>
      </c>
      <c r="O16">
        <f t="shared" si="1"/>
        <v>26</v>
      </c>
    </row>
    <row r="17" ht="18.75" spans="8:15">
      <c r="H17" s="1">
        <v>1940</v>
      </c>
      <c r="I17" s="1">
        <v>1651</v>
      </c>
      <c r="J17">
        <f t="shared" si="0"/>
        <v>289</v>
      </c>
      <c r="M17" s="3">
        <v>1768</v>
      </c>
      <c r="N17" s="1">
        <v>1647</v>
      </c>
      <c r="O17">
        <f t="shared" si="1"/>
        <v>121</v>
      </c>
    </row>
    <row r="18" ht="18.75" spans="8:15">
      <c r="H18" s="1">
        <v>1440</v>
      </c>
      <c r="I18" s="1">
        <v>1148</v>
      </c>
      <c r="J18">
        <f t="shared" si="0"/>
        <v>292</v>
      </c>
      <c r="M18" s="3">
        <v>628</v>
      </c>
      <c r="N18" s="1">
        <v>516</v>
      </c>
      <c r="O18">
        <f t="shared" si="1"/>
        <v>112</v>
      </c>
    </row>
    <row r="19" ht="18.75" spans="8:15">
      <c r="H19" s="1">
        <v>1132</v>
      </c>
      <c r="I19" s="1">
        <v>948</v>
      </c>
      <c r="J19">
        <f t="shared" si="0"/>
        <v>184</v>
      </c>
      <c r="M19" s="3">
        <v>1148</v>
      </c>
      <c r="N19" s="1">
        <v>1139</v>
      </c>
      <c r="O19">
        <f t="shared" si="1"/>
        <v>9</v>
      </c>
    </row>
    <row r="20" ht="18.75" spans="8:15">
      <c r="H20" s="1">
        <v>877</v>
      </c>
      <c r="I20" s="1">
        <v>739</v>
      </c>
      <c r="J20">
        <f t="shared" si="0"/>
        <v>138</v>
      </c>
      <c r="M20" s="3">
        <v>322</v>
      </c>
      <c r="N20" s="1">
        <v>305</v>
      </c>
      <c r="O20">
        <f t="shared" si="1"/>
        <v>17</v>
      </c>
    </row>
    <row r="21" ht="18.75" spans="8:15">
      <c r="H21" s="1">
        <v>1675</v>
      </c>
      <c r="I21" s="1">
        <v>1341</v>
      </c>
      <c r="J21">
        <f t="shared" si="0"/>
        <v>334</v>
      </c>
      <c r="M21" s="3">
        <v>1036</v>
      </c>
      <c r="N21" s="1">
        <v>972</v>
      </c>
      <c r="O21">
        <f t="shared" si="1"/>
        <v>64</v>
      </c>
    </row>
    <row r="22" ht="18.75" spans="8:15">
      <c r="H22" s="1">
        <v>2383</v>
      </c>
      <c r="I22" s="1">
        <v>1940</v>
      </c>
      <c r="J22">
        <f t="shared" si="0"/>
        <v>443</v>
      </c>
      <c r="M22" s="3">
        <v>2395</v>
      </c>
      <c r="N22" s="1">
        <v>2249</v>
      </c>
      <c r="O22">
        <f t="shared" si="1"/>
        <v>146</v>
      </c>
    </row>
    <row r="23" ht="18.75" spans="8:15">
      <c r="H23" s="1">
        <v>5381</v>
      </c>
      <c r="I23" s="1">
        <v>4908</v>
      </c>
      <c r="J23">
        <f t="shared" si="0"/>
        <v>473</v>
      </c>
      <c r="M23" s="3">
        <v>1105</v>
      </c>
      <c r="N23" s="1">
        <v>1019</v>
      </c>
      <c r="O23">
        <f t="shared" si="1"/>
        <v>86</v>
      </c>
    </row>
    <row r="24" ht="18.75" spans="8:15">
      <c r="H24" s="1">
        <v>644</v>
      </c>
      <c r="I24" s="1">
        <v>538</v>
      </c>
      <c r="J24">
        <f t="shared" si="0"/>
        <v>106</v>
      </c>
      <c r="M24" s="3">
        <v>609</v>
      </c>
      <c r="N24" s="1">
        <v>594</v>
      </c>
      <c r="O24">
        <f t="shared" si="1"/>
        <v>15</v>
      </c>
    </row>
    <row r="25" ht="18.75" spans="8:15">
      <c r="H25" s="1">
        <v>1632</v>
      </c>
      <c r="I25" s="1">
        <v>1244</v>
      </c>
      <c r="J25">
        <f t="shared" si="0"/>
        <v>388</v>
      </c>
      <c r="M25" s="3">
        <v>1401</v>
      </c>
      <c r="N25" s="1">
        <v>1285</v>
      </c>
      <c r="O25">
        <f t="shared" si="1"/>
        <v>116</v>
      </c>
    </row>
    <row r="26" ht="18.75" spans="8:15">
      <c r="H26" s="1">
        <v>2591</v>
      </c>
      <c r="I26" s="1">
        <v>2244</v>
      </c>
      <c r="J26">
        <f t="shared" si="0"/>
        <v>347</v>
      </c>
      <c r="M26" s="3">
        <v>1196</v>
      </c>
      <c r="N26" s="1">
        <v>1055</v>
      </c>
      <c r="O26">
        <f t="shared" si="1"/>
        <v>141</v>
      </c>
    </row>
    <row r="27" ht="18.75" spans="8:15">
      <c r="H27" s="1">
        <v>6217</v>
      </c>
      <c r="I27" s="1">
        <v>5457</v>
      </c>
      <c r="J27">
        <f t="shared" si="0"/>
        <v>760</v>
      </c>
      <c r="M27" s="3">
        <v>2118</v>
      </c>
      <c r="N27" s="1">
        <v>1870</v>
      </c>
      <c r="O27">
        <f t="shared" si="1"/>
        <v>248</v>
      </c>
    </row>
    <row r="28" ht="18.75" spans="8:15">
      <c r="H28" s="2">
        <v>11979</v>
      </c>
      <c r="I28" s="2">
        <v>9917</v>
      </c>
      <c r="J28">
        <f t="shared" si="0"/>
        <v>2062</v>
      </c>
      <c r="M28" s="3">
        <v>10614</v>
      </c>
      <c r="N28" s="1">
        <v>9315</v>
      </c>
      <c r="O28">
        <f t="shared" si="1"/>
        <v>1299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4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D11" sqref="D11:E11"/>
    </sheetView>
  </sheetViews>
  <sheetFormatPr defaultColWidth="9" defaultRowHeight="22.5"/>
  <cols>
    <col min="1" max="1" width="45.625" style="165" customWidth="1"/>
    <col min="2" max="3" width="15.625" style="165" customWidth="1"/>
    <col min="4" max="4" width="15.625" style="166" customWidth="1"/>
    <col min="5" max="5" width="15.625" style="165" customWidth="1"/>
    <col min="6" max="7" width="15.625" style="4" customWidth="1"/>
    <col min="8" max="8" width="15.625" style="167" customWidth="1"/>
    <col min="9" max="9" width="10.625" style="167" customWidth="1"/>
    <col min="10" max="10" width="15.625" style="167" customWidth="1"/>
    <col min="11" max="11" width="10.625" style="167" customWidth="1"/>
    <col min="12" max="13" width="10.625" style="165" customWidth="1"/>
    <col min="14" max="14" width="9" style="165"/>
    <col min="15" max="16" width="15.625" customWidth="1"/>
    <col min="17" max="17" width="9.625" style="165" customWidth="1"/>
    <col min="18" max="16384" width="9" style="165"/>
  </cols>
  <sheetData>
    <row r="1" s="162" customFormat="1" ht="35.1" customHeight="1" spans="1:16">
      <c r="A1" s="168" t="s">
        <v>5</v>
      </c>
      <c r="B1" s="168"/>
      <c r="C1" s="168"/>
      <c r="D1" s="169"/>
      <c r="E1" s="168"/>
      <c r="F1" s="170"/>
      <c r="G1" s="170"/>
      <c r="H1" s="171"/>
      <c r="I1" s="171"/>
      <c r="J1" s="171"/>
      <c r="K1" s="171"/>
      <c r="L1" s="168"/>
      <c r="M1" s="168"/>
      <c r="O1" s="155"/>
      <c r="P1" s="155"/>
    </row>
    <row r="2" s="163" customFormat="1" ht="15" customHeight="1" spans="1:16">
      <c r="A2" s="172"/>
      <c r="B2" s="172"/>
      <c r="C2" s="172"/>
      <c r="D2" s="173"/>
      <c r="E2" s="172"/>
      <c r="F2" s="6"/>
      <c r="G2" s="6"/>
      <c r="H2" s="173"/>
      <c r="I2" s="173"/>
      <c r="J2" s="173"/>
      <c r="K2" s="173"/>
      <c r="L2" s="172"/>
      <c r="M2" s="172"/>
      <c r="O2" s="156"/>
      <c r="P2" s="156"/>
    </row>
    <row r="3" ht="15" customHeight="1" spans="1:16">
      <c r="A3" s="164"/>
      <c r="B3" s="164"/>
      <c r="C3" s="164"/>
      <c r="D3" s="174"/>
      <c r="E3" s="164"/>
      <c r="F3" s="149"/>
      <c r="G3" s="149"/>
      <c r="H3" s="175"/>
      <c r="I3" s="175"/>
      <c r="J3" s="175"/>
      <c r="K3" s="175"/>
      <c r="L3" s="164"/>
      <c r="M3" s="164"/>
      <c r="O3" s="190"/>
      <c r="P3" s="190"/>
    </row>
    <row r="4" ht="15" customHeight="1" spans="1:16">
      <c r="A4" s="176"/>
      <c r="B4" s="176"/>
      <c r="C4" s="176"/>
      <c r="D4" s="177"/>
      <c r="E4" s="176"/>
      <c r="F4" s="7"/>
      <c r="G4" s="7"/>
      <c r="H4" s="178"/>
      <c r="I4" s="178"/>
      <c r="J4" s="178"/>
      <c r="K4" s="178"/>
      <c r="L4" s="176" t="s">
        <v>6</v>
      </c>
      <c r="M4" s="176"/>
      <c r="O4" s="157"/>
      <c r="P4" s="157"/>
    </row>
    <row r="5" ht="20.1" customHeight="1" spans="1:18">
      <c r="A5" s="179" t="s">
        <v>7</v>
      </c>
      <c r="B5" s="179" t="s">
        <v>8</v>
      </c>
      <c r="C5" s="179"/>
      <c r="D5" s="180" t="s">
        <v>9</v>
      </c>
      <c r="E5" s="179"/>
      <c r="F5" s="8" t="s">
        <v>10</v>
      </c>
      <c r="G5" s="8"/>
      <c r="H5" s="180" t="s">
        <v>11</v>
      </c>
      <c r="I5" s="180"/>
      <c r="J5" s="180"/>
      <c r="K5" s="180"/>
      <c r="L5" s="179" t="s">
        <v>12</v>
      </c>
      <c r="M5" s="179"/>
      <c r="O5" s="27" t="s">
        <v>9</v>
      </c>
      <c r="P5" s="27"/>
      <c r="Q5" s="179" t="s">
        <v>13</v>
      </c>
      <c r="R5" s="179"/>
    </row>
    <row r="6" ht="20.1" customHeight="1" spans="1:18">
      <c r="A6" s="179"/>
      <c r="B6" s="179" t="s">
        <v>14</v>
      </c>
      <c r="C6" s="179" t="s">
        <v>15</v>
      </c>
      <c r="D6" s="180" t="s">
        <v>14</v>
      </c>
      <c r="E6" s="179" t="s">
        <v>15</v>
      </c>
      <c r="F6" s="8" t="s">
        <v>14</v>
      </c>
      <c r="G6" s="8" t="s">
        <v>15</v>
      </c>
      <c r="H6" s="180" t="s">
        <v>14</v>
      </c>
      <c r="I6" s="180"/>
      <c r="J6" s="180" t="s">
        <v>16</v>
      </c>
      <c r="K6" s="180"/>
      <c r="L6" s="179" t="s">
        <v>14</v>
      </c>
      <c r="M6" s="191" t="s">
        <v>15</v>
      </c>
      <c r="O6" s="27" t="s">
        <v>14</v>
      </c>
      <c r="P6" s="27" t="s">
        <v>15</v>
      </c>
      <c r="Q6" s="179" t="s">
        <v>14</v>
      </c>
      <c r="R6" s="179" t="s">
        <v>15</v>
      </c>
    </row>
    <row r="7" s="164" customFormat="1" ht="20.1" customHeight="1" spans="1:18">
      <c r="A7" s="179"/>
      <c r="B7" s="179"/>
      <c r="C7" s="179"/>
      <c r="D7" s="180"/>
      <c r="E7" s="179"/>
      <c r="F7" s="8"/>
      <c r="G7" s="8"/>
      <c r="H7" s="181" t="s">
        <v>17</v>
      </c>
      <c r="I7" s="181" t="s">
        <v>18</v>
      </c>
      <c r="J7" s="181" t="s">
        <v>17</v>
      </c>
      <c r="K7" s="181" t="s">
        <v>18</v>
      </c>
      <c r="L7" s="179"/>
      <c r="M7" s="191"/>
      <c r="O7" s="27"/>
      <c r="P7" s="27"/>
      <c r="Q7" s="179"/>
      <c r="R7" s="179"/>
    </row>
    <row r="8" ht="20.1" customHeight="1" spans="1:18">
      <c r="A8" s="179" t="s">
        <v>19</v>
      </c>
      <c r="B8" s="182">
        <f t="shared" ref="B8:H8" si="0">SUM(B9,B41)</f>
        <v>452210</v>
      </c>
      <c r="C8" s="182">
        <f t="shared" si="0"/>
        <v>308188</v>
      </c>
      <c r="D8" s="183">
        <f t="shared" si="0"/>
        <v>242316</v>
      </c>
      <c r="E8" s="182">
        <f t="shared" si="0"/>
        <v>140220</v>
      </c>
      <c r="F8" s="10">
        <f t="shared" si="0"/>
        <v>236107</v>
      </c>
      <c r="G8" s="10">
        <f t="shared" si="0"/>
        <v>148364</v>
      </c>
      <c r="H8" s="183">
        <f t="shared" si="0"/>
        <v>6209</v>
      </c>
      <c r="I8" s="192">
        <f>IF(F8=0,,ROUND(H8/F8*100,1))</f>
        <v>2.6</v>
      </c>
      <c r="J8" s="183">
        <f>SUM(J9,J41)</f>
        <v>-8144</v>
      </c>
      <c r="K8" s="192">
        <f>IF(G8=0,,ROUND(J8/G8*100,1))</f>
        <v>-5.5</v>
      </c>
      <c r="L8" s="193">
        <f>IF(B8=0,,ROUND(D8/B8*100,1))</f>
        <v>53.6</v>
      </c>
      <c r="M8" s="193">
        <f>IF(C8=0,,ROUND(E8/C8*100,1))</f>
        <v>45.5</v>
      </c>
      <c r="O8" s="159">
        <f t="shared" ref="O8:P8" si="1">SUM(O9,O41)</f>
        <v>195719</v>
      </c>
      <c r="P8" s="159">
        <f t="shared" si="1"/>
        <v>148364</v>
      </c>
      <c r="Q8" s="182">
        <f t="shared" ref="Q8:R8" si="2">SUM(Q9,Q41)</f>
        <v>40388</v>
      </c>
      <c r="R8" s="182">
        <f t="shared" si="2"/>
        <v>0</v>
      </c>
    </row>
    <row r="9" ht="20.1" customHeight="1" spans="1:18">
      <c r="A9" s="184" t="s">
        <v>20</v>
      </c>
      <c r="B9" s="182">
        <f t="shared" ref="B9:H9" si="3">SUM(B10)</f>
        <v>336100</v>
      </c>
      <c r="C9" s="182">
        <f t="shared" si="3"/>
        <v>202238</v>
      </c>
      <c r="D9" s="183">
        <f t="shared" si="3"/>
        <v>209374</v>
      </c>
      <c r="E9" s="182">
        <f t="shared" si="3"/>
        <v>107531</v>
      </c>
      <c r="F9" s="10">
        <f t="shared" si="3"/>
        <v>180978</v>
      </c>
      <c r="G9" s="10">
        <f t="shared" si="3"/>
        <v>111328</v>
      </c>
      <c r="H9" s="183">
        <f t="shared" si="3"/>
        <v>28396</v>
      </c>
      <c r="I9" s="192">
        <f t="shared" ref="I9:I23" si="4">IF(F9=0,,ROUND(H9/F9*100,1))</f>
        <v>15.7</v>
      </c>
      <c r="J9" s="183">
        <f>SUM(J10)</f>
        <v>-3797</v>
      </c>
      <c r="K9" s="192">
        <f t="shared" ref="K9:K31" si="5">IF(G9=0,,ROUND(J9/G9*100,1))</f>
        <v>-3.4</v>
      </c>
      <c r="L9" s="193">
        <f t="shared" ref="L9:L28" si="6">IF(B9=0,,ROUND(D9/B9*100,1))</f>
        <v>62.3</v>
      </c>
      <c r="M9" s="193">
        <f t="shared" ref="M9:M29" si="7">IF(C9=0,,ROUND(E9/C9*100,1))</f>
        <v>53.2</v>
      </c>
      <c r="O9" s="159">
        <f t="shared" ref="O9:P9" si="8">SUM(O10)</f>
        <v>158683</v>
      </c>
      <c r="P9" s="159">
        <f t="shared" si="8"/>
        <v>111328</v>
      </c>
      <c r="Q9" s="182">
        <f t="shared" ref="Q9:R9" si="9">SUM(Q10)</f>
        <v>22295</v>
      </c>
      <c r="R9" s="182">
        <f t="shared" si="9"/>
        <v>0</v>
      </c>
    </row>
    <row r="10" ht="20.1" customHeight="1" spans="1:18">
      <c r="A10" s="185" t="s">
        <v>21</v>
      </c>
      <c r="B10" s="182">
        <f t="shared" ref="B10:H10" si="10">SUM(B11,B25)</f>
        <v>336100</v>
      </c>
      <c r="C10" s="182">
        <f t="shared" si="10"/>
        <v>202238</v>
      </c>
      <c r="D10" s="183">
        <f t="shared" si="10"/>
        <v>209374</v>
      </c>
      <c r="E10" s="183">
        <f t="shared" si="10"/>
        <v>107531</v>
      </c>
      <c r="F10" s="10">
        <f t="shared" si="10"/>
        <v>180978</v>
      </c>
      <c r="G10" s="10">
        <f t="shared" si="10"/>
        <v>111328</v>
      </c>
      <c r="H10" s="183">
        <f t="shared" si="10"/>
        <v>28396</v>
      </c>
      <c r="I10" s="192">
        <f t="shared" si="4"/>
        <v>15.7</v>
      </c>
      <c r="J10" s="183">
        <f>SUM(J11,J25)</f>
        <v>-3797</v>
      </c>
      <c r="K10" s="192">
        <f t="shared" si="5"/>
        <v>-3.4</v>
      </c>
      <c r="L10" s="193">
        <f t="shared" si="6"/>
        <v>62.3</v>
      </c>
      <c r="M10" s="193">
        <f t="shared" si="7"/>
        <v>53.2</v>
      </c>
      <c r="O10" s="159">
        <f t="shared" ref="O10:R10" si="11">SUM(O11,O25)</f>
        <v>158683</v>
      </c>
      <c r="P10" s="159">
        <f t="shared" si="11"/>
        <v>111328</v>
      </c>
      <c r="Q10" s="160">
        <f t="shared" si="11"/>
        <v>22295</v>
      </c>
      <c r="R10" s="182">
        <f t="shared" si="11"/>
        <v>0</v>
      </c>
    </row>
    <row r="11" ht="20.1" customHeight="1" spans="1:18">
      <c r="A11" s="186" t="s">
        <v>22</v>
      </c>
      <c r="B11" s="182">
        <f t="shared" ref="B11:H11" si="12">SUM(B12:B24)</f>
        <v>179870</v>
      </c>
      <c r="C11" s="182">
        <f t="shared" si="12"/>
        <v>49237</v>
      </c>
      <c r="D11" s="182">
        <f t="shared" si="12"/>
        <v>116017</v>
      </c>
      <c r="E11" s="182">
        <f t="shared" si="12"/>
        <v>19336</v>
      </c>
      <c r="F11" s="10">
        <f t="shared" si="12"/>
        <v>86841</v>
      </c>
      <c r="G11" s="10">
        <f t="shared" si="12"/>
        <v>20182</v>
      </c>
      <c r="H11" s="183">
        <f t="shared" si="12"/>
        <v>29176</v>
      </c>
      <c r="I11" s="192">
        <f t="shared" si="4"/>
        <v>33.6</v>
      </c>
      <c r="J11" s="183">
        <f>SUM(J12:J24)</f>
        <v>-846</v>
      </c>
      <c r="K11" s="192">
        <f t="shared" si="5"/>
        <v>-4.2</v>
      </c>
      <c r="L11" s="193">
        <f t="shared" si="6"/>
        <v>64.5</v>
      </c>
      <c r="M11" s="193">
        <f t="shared" si="7"/>
        <v>39.3</v>
      </c>
      <c r="O11" s="159">
        <f t="shared" ref="O11:Q11" si="13">SUM(O12:O24)</f>
        <v>67339</v>
      </c>
      <c r="P11" s="159">
        <f t="shared" si="13"/>
        <v>20182</v>
      </c>
      <c r="Q11" s="160">
        <f t="shared" si="13"/>
        <v>19502</v>
      </c>
      <c r="R11" s="182">
        <f t="shared" ref="R11" si="14">SUM(R12:R24)</f>
        <v>0</v>
      </c>
    </row>
    <row r="12" ht="20.1" customHeight="1" spans="1:18">
      <c r="A12" s="187" t="s">
        <v>23</v>
      </c>
      <c r="B12" s="182">
        <v>115240</v>
      </c>
      <c r="C12" s="182">
        <v>15018</v>
      </c>
      <c r="D12" s="188">
        <v>73484</v>
      </c>
      <c r="E12" s="182">
        <v>3249</v>
      </c>
      <c r="F12" s="10">
        <f>SUM(O12+Q12)</f>
        <v>56317</v>
      </c>
      <c r="G12" s="10">
        <f>SUM(P12+R12)</f>
        <v>8280</v>
      </c>
      <c r="H12" s="183">
        <f>D12-F12</f>
        <v>17167</v>
      </c>
      <c r="I12" s="192">
        <f t="shared" si="4"/>
        <v>30.5</v>
      </c>
      <c r="J12" s="183">
        <f>E12-G12</f>
        <v>-5031</v>
      </c>
      <c r="K12" s="192">
        <f t="shared" si="5"/>
        <v>-60.8</v>
      </c>
      <c r="L12" s="193">
        <f t="shared" si="6"/>
        <v>63.8</v>
      </c>
      <c r="M12" s="193">
        <f t="shared" si="7"/>
        <v>21.6</v>
      </c>
      <c r="O12" s="159">
        <v>46396</v>
      </c>
      <c r="P12" s="159">
        <v>8280</v>
      </c>
      <c r="Q12" s="182">
        <v>9921</v>
      </c>
      <c r="R12" s="182"/>
    </row>
    <row r="13" ht="20.1" customHeight="1" spans="1:18">
      <c r="A13" s="187" t="s">
        <v>24</v>
      </c>
      <c r="B13" s="182">
        <v>16530</v>
      </c>
      <c r="C13" s="182">
        <v>1444</v>
      </c>
      <c r="D13" s="188">
        <v>13642</v>
      </c>
      <c r="E13" s="182">
        <v>581</v>
      </c>
      <c r="F13" s="10">
        <f t="shared" ref="F13:G24" si="15">SUM(O13+Q13)</f>
        <v>10082</v>
      </c>
      <c r="G13" s="10">
        <f t="shared" si="15"/>
        <v>662</v>
      </c>
      <c r="H13" s="183">
        <f t="shared" ref="H13:H27" si="16">D13-F13</f>
        <v>3560</v>
      </c>
      <c r="I13" s="192">
        <f t="shared" si="4"/>
        <v>35.3</v>
      </c>
      <c r="J13" s="183">
        <f t="shared" ref="J13:J31" si="17">E13-G13</f>
        <v>-81</v>
      </c>
      <c r="K13" s="192">
        <f t="shared" si="5"/>
        <v>-12.2</v>
      </c>
      <c r="L13" s="193">
        <f t="shared" si="6"/>
        <v>82.5</v>
      </c>
      <c r="M13" s="193">
        <f t="shared" si="7"/>
        <v>40.2</v>
      </c>
      <c r="O13" s="159">
        <v>6859</v>
      </c>
      <c r="P13" s="159">
        <v>662</v>
      </c>
      <c r="Q13" s="182">
        <v>3223</v>
      </c>
      <c r="R13" s="182"/>
    </row>
    <row r="14" ht="20.1" customHeight="1" spans="1:18">
      <c r="A14" s="187" t="s">
        <v>25</v>
      </c>
      <c r="B14" s="182">
        <v>5480</v>
      </c>
      <c r="C14" s="182">
        <v>2025</v>
      </c>
      <c r="D14" s="189">
        <v>7180</v>
      </c>
      <c r="E14" s="182">
        <v>1410</v>
      </c>
      <c r="F14" s="10">
        <f t="shared" si="15"/>
        <v>1950</v>
      </c>
      <c r="G14" s="10">
        <f t="shared" si="15"/>
        <v>402</v>
      </c>
      <c r="H14" s="183">
        <f t="shared" si="16"/>
        <v>5230</v>
      </c>
      <c r="I14" s="192">
        <f t="shared" si="4"/>
        <v>268.2</v>
      </c>
      <c r="J14" s="183">
        <f t="shared" si="17"/>
        <v>1008</v>
      </c>
      <c r="K14" s="192">
        <f t="shared" si="5"/>
        <v>250.7</v>
      </c>
      <c r="L14" s="193">
        <f t="shared" si="6"/>
        <v>131</v>
      </c>
      <c r="M14" s="193">
        <f t="shared" si="7"/>
        <v>69.6</v>
      </c>
      <c r="O14" s="159">
        <v>1073</v>
      </c>
      <c r="P14" s="159">
        <v>402</v>
      </c>
      <c r="Q14" s="182">
        <v>877</v>
      </c>
      <c r="R14" s="182"/>
    </row>
    <row r="15" ht="20.1" customHeight="1" spans="1:18">
      <c r="A15" s="187" t="s">
        <v>26</v>
      </c>
      <c r="B15" s="182">
        <v>1200</v>
      </c>
      <c r="C15" s="182">
        <v>234</v>
      </c>
      <c r="D15" s="189">
        <v>278</v>
      </c>
      <c r="E15" s="182">
        <v>5</v>
      </c>
      <c r="F15" s="10">
        <f t="shared" si="15"/>
        <v>448</v>
      </c>
      <c r="G15" s="10">
        <f t="shared" si="15"/>
        <v>1</v>
      </c>
      <c r="H15" s="183">
        <f t="shared" si="16"/>
        <v>-170</v>
      </c>
      <c r="I15" s="192">
        <f t="shared" si="4"/>
        <v>-37.9</v>
      </c>
      <c r="J15" s="183">
        <f t="shared" si="17"/>
        <v>4</v>
      </c>
      <c r="K15" s="192">
        <f t="shared" si="5"/>
        <v>400</v>
      </c>
      <c r="L15" s="193">
        <f t="shared" si="6"/>
        <v>23.2</v>
      </c>
      <c r="M15" s="193">
        <f t="shared" si="7"/>
        <v>2.1</v>
      </c>
      <c r="O15" s="159">
        <v>444</v>
      </c>
      <c r="P15" s="159">
        <v>1</v>
      </c>
      <c r="Q15" s="182">
        <v>4</v>
      </c>
      <c r="R15" s="182"/>
    </row>
    <row r="16" ht="20.1" customHeight="1" spans="1:18">
      <c r="A16" s="187" t="s">
        <v>27</v>
      </c>
      <c r="B16" s="182">
        <v>13000</v>
      </c>
      <c r="C16" s="182">
        <v>10000</v>
      </c>
      <c r="D16" s="189">
        <v>7405</v>
      </c>
      <c r="E16" s="182">
        <v>5784</v>
      </c>
      <c r="F16" s="10">
        <f t="shared" si="15"/>
        <v>5774</v>
      </c>
      <c r="G16" s="10">
        <f t="shared" si="15"/>
        <v>4159</v>
      </c>
      <c r="H16" s="183">
        <f t="shared" si="16"/>
        <v>1631</v>
      </c>
      <c r="I16" s="192">
        <f t="shared" si="4"/>
        <v>28.2</v>
      </c>
      <c r="J16" s="183">
        <f t="shared" si="17"/>
        <v>1625</v>
      </c>
      <c r="K16" s="192">
        <f t="shared" si="5"/>
        <v>39.1</v>
      </c>
      <c r="L16" s="193">
        <f t="shared" si="6"/>
        <v>57</v>
      </c>
      <c r="M16" s="193">
        <f t="shared" si="7"/>
        <v>57.8</v>
      </c>
      <c r="O16" s="159">
        <v>4228</v>
      </c>
      <c r="P16" s="159">
        <v>4159</v>
      </c>
      <c r="Q16" s="182">
        <v>1546</v>
      </c>
      <c r="R16" s="182"/>
    </row>
    <row r="17" ht="20.1" customHeight="1" spans="1:18">
      <c r="A17" s="187" t="s">
        <v>28</v>
      </c>
      <c r="B17" s="182">
        <v>4580</v>
      </c>
      <c r="C17" s="182">
        <v>1926</v>
      </c>
      <c r="D17" s="189">
        <v>2483</v>
      </c>
      <c r="E17" s="182">
        <v>754</v>
      </c>
      <c r="F17" s="10">
        <f t="shared" si="15"/>
        <v>2393</v>
      </c>
      <c r="G17" s="10">
        <f t="shared" si="15"/>
        <v>832</v>
      </c>
      <c r="H17" s="183">
        <f t="shared" si="16"/>
        <v>90</v>
      </c>
      <c r="I17" s="192">
        <f t="shared" si="4"/>
        <v>3.8</v>
      </c>
      <c r="J17" s="183">
        <f t="shared" si="17"/>
        <v>-78</v>
      </c>
      <c r="K17" s="192">
        <f t="shared" si="5"/>
        <v>-9.4</v>
      </c>
      <c r="L17" s="193">
        <f t="shared" si="6"/>
        <v>54.2</v>
      </c>
      <c r="M17" s="193">
        <f t="shared" si="7"/>
        <v>39.1</v>
      </c>
      <c r="O17" s="159">
        <v>1886</v>
      </c>
      <c r="P17" s="159">
        <v>832</v>
      </c>
      <c r="Q17" s="182">
        <v>507</v>
      </c>
      <c r="R17" s="182"/>
    </row>
    <row r="18" ht="20.1" customHeight="1" spans="1:18">
      <c r="A18" s="187" t="s">
        <v>29</v>
      </c>
      <c r="B18" s="182">
        <v>5200</v>
      </c>
      <c r="C18" s="182">
        <v>2700</v>
      </c>
      <c r="D18" s="189">
        <v>2903</v>
      </c>
      <c r="E18" s="182">
        <v>1652</v>
      </c>
      <c r="F18" s="10">
        <f t="shared" si="15"/>
        <v>2673</v>
      </c>
      <c r="G18" s="10">
        <f t="shared" si="15"/>
        <v>1203</v>
      </c>
      <c r="H18" s="183">
        <f t="shared" si="16"/>
        <v>230</v>
      </c>
      <c r="I18" s="192">
        <f t="shared" si="4"/>
        <v>8.6</v>
      </c>
      <c r="J18" s="183">
        <f t="shared" si="17"/>
        <v>449</v>
      </c>
      <c r="K18" s="192">
        <f t="shared" si="5"/>
        <v>37.3</v>
      </c>
      <c r="L18" s="193">
        <f t="shared" si="6"/>
        <v>55.8</v>
      </c>
      <c r="M18" s="193">
        <f t="shared" si="7"/>
        <v>61.2</v>
      </c>
      <c r="O18" s="159">
        <v>1233</v>
      </c>
      <c r="P18" s="159">
        <v>1203</v>
      </c>
      <c r="Q18" s="182">
        <v>1440</v>
      </c>
      <c r="R18" s="182"/>
    </row>
    <row r="19" ht="20.1" customHeight="1" spans="1:18">
      <c r="A19" s="187" t="s">
        <v>30</v>
      </c>
      <c r="B19" s="182">
        <v>4300</v>
      </c>
      <c r="C19" s="182">
        <v>2700</v>
      </c>
      <c r="D19" s="189">
        <v>2603</v>
      </c>
      <c r="E19" s="182">
        <v>1609</v>
      </c>
      <c r="F19" s="10">
        <f t="shared" si="15"/>
        <v>2331</v>
      </c>
      <c r="G19" s="10">
        <f t="shared" si="15"/>
        <v>1213</v>
      </c>
      <c r="H19" s="183">
        <f t="shared" si="16"/>
        <v>272</v>
      </c>
      <c r="I19" s="192">
        <f t="shared" si="4"/>
        <v>11.7</v>
      </c>
      <c r="J19" s="183">
        <f t="shared" si="17"/>
        <v>396</v>
      </c>
      <c r="K19" s="192">
        <f t="shared" si="5"/>
        <v>32.6</v>
      </c>
      <c r="L19" s="193">
        <f t="shared" si="6"/>
        <v>60.5</v>
      </c>
      <c r="M19" s="193">
        <f t="shared" si="7"/>
        <v>59.6</v>
      </c>
      <c r="O19" s="159">
        <v>1425</v>
      </c>
      <c r="P19" s="159">
        <v>1213</v>
      </c>
      <c r="Q19" s="182">
        <v>906</v>
      </c>
      <c r="R19" s="182"/>
    </row>
    <row r="20" ht="20.1" customHeight="1" spans="1:18">
      <c r="A20" s="187" t="s">
        <v>31</v>
      </c>
      <c r="B20" s="182">
        <v>2995</v>
      </c>
      <c r="C20" s="182">
        <v>2950</v>
      </c>
      <c r="D20" s="189">
        <v>1830</v>
      </c>
      <c r="E20" s="182">
        <v>1425</v>
      </c>
      <c r="F20" s="10">
        <f t="shared" si="15"/>
        <v>904</v>
      </c>
      <c r="G20" s="10">
        <f t="shared" si="15"/>
        <v>876</v>
      </c>
      <c r="H20" s="183">
        <f t="shared" si="16"/>
        <v>926</v>
      </c>
      <c r="I20" s="192">
        <f t="shared" si="4"/>
        <v>102.4</v>
      </c>
      <c r="J20" s="183">
        <f t="shared" si="17"/>
        <v>549</v>
      </c>
      <c r="K20" s="192">
        <f t="shared" si="5"/>
        <v>62.7</v>
      </c>
      <c r="L20" s="193">
        <f t="shared" si="6"/>
        <v>61.1</v>
      </c>
      <c r="M20" s="193">
        <f t="shared" si="7"/>
        <v>48.3</v>
      </c>
      <c r="O20" s="159">
        <v>876</v>
      </c>
      <c r="P20" s="159">
        <v>876</v>
      </c>
      <c r="Q20" s="182">
        <v>28</v>
      </c>
      <c r="R20" s="182"/>
    </row>
    <row r="21" ht="20.1" customHeight="1" spans="1:18">
      <c r="A21" s="187" t="s">
        <v>32</v>
      </c>
      <c r="B21" s="182">
        <v>300</v>
      </c>
      <c r="C21" s="182">
        <v>300</v>
      </c>
      <c r="D21" s="183">
        <v>20</v>
      </c>
      <c r="E21" s="182">
        <v>20</v>
      </c>
      <c r="F21" s="10">
        <f t="shared" si="15"/>
        <v>46</v>
      </c>
      <c r="G21" s="10">
        <f t="shared" si="15"/>
        <v>46</v>
      </c>
      <c r="H21" s="183">
        <f t="shared" si="16"/>
        <v>-26</v>
      </c>
      <c r="I21" s="192">
        <f t="shared" si="4"/>
        <v>-56.5</v>
      </c>
      <c r="J21" s="183">
        <f t="shared" si="17"/>
        <v>-26</v>
      </c>
      <c r="K21" s="192">
        <f t="shared" si="5"/>
        <v>-56.5</v>
      </c>
      <c r="L21" s="193">
        <f t="shared" si="6"/>
        <v>6.7</v>
      </c>
      <c r="M21" s="193">
        <f t="shared" si="7"/>
        <v>6.7</v>
      </c>
      <c r="O21" s="159">
        <v>46</v>
      </c>
      <c r="P21" s="159">
        <v>46</v>
      </c>
      <c r="Q21" s="182"/>
      <c r="R21" s="182"/>
    </row>
    <row r="22" ht="20.1" customHeight="1" spans="1:18">
      <c r="A22" s="187" t="s">
        <v>33</v>
      </c>
      <c r="B22" s="182">
        <v>10690</v>
      </c>
      <c r="C22" s="182">
        <v>9600</v>
      </c>
      <c r="D22" s="189">
        <v>3924</v>
      </c>
      <c r="E22" s="182">
        <v>2624</v>
      </c>
      <c r="F22" s="10">
        <f t="shared" si="15"/>
        <v>3760</v>
      </c>
      <c r="G22" s="10">
        <f t="shared" si="15"/>
        <v>2360</v>
      </c>
      <c r="H22" s="183">
        <f t="shared" si="16"/>
        <v>164</v>
      </c>
      <c r="I22" s="192">
        <f t="shared" si="4"/>
        <v>4.4</v>
      </c>
      <c r="J22" s="183">
        <f t="shared" si="17"/>
        <v>264</v>
      </c>
      <c r="K22" s="192">
        <f t="shared" si="5"/>
        <v>11.2</v>
      </c>
      <c r="L22" s="193">
        <f t="shared" si="6"/>
        <v>36.7</v>
      </c>
      <c r="M22" s="193">
        <f t="shared" si="7"/>
        <v>27.3</v>
      </c>
      <c r="O22" s="159">
        <v>2725</v>
      </c>
      <c r="P22" s="159">
        <v>2360</v>
      </c>
      <c r="Q22" s="182">
        <v>1035</v>
      </c>
      <c r="R22" s="182"/>
    </row>
    <row r="23" ht="20.1" customHeight="1" spans="1:18">
      <c r="A23" s="187" t="s">
        <v>34</v>
      </c>
      <c r="B23" s="182">
        <v>355</v>
      </c>
      <c r="C23" s="182">
        <v>340</v>
      </c>
      <c r="D23" s="189">
        <v>265</v>
      </c>
      <c r="E23" s="182">
        <v>223</v>
      </c>
      <c r="F23" s="10">
        <f t="shared" si="15"/>
        <v>165</v>
      </c>
      <c r="G23" s="10">
        <f t="shared" si="15"/>
        <v>150</v>
      </c>
      <c r="H23" s="183">
        <f t="shared" si="16"/>
        <v>100</v>
      </c>
      <c r="I23" s="192">
        <f t="shared" si="4"/>
        <v>60.6</v>
      </c>
      <c r="J23" s="183">
        <f t="shared" si="17"/>
        <v>73</v>
      </c>
      <c r="K23" s="192">
        <f t="shared" si="5"/>
        <v>48.7</v>
      </c>
      <c r="L23" s="193">
        <f t="shared" si="6"/>
        <v>74.6</v>
      </c>
      <c r="M23" s="193">
        <f t="shared" si="7"/>
        <v>65.6</v>
      </c>
      <c r="O23" s="159">
        <v>150</v>
      </c>
      <c r="P23" s="159">
        <v>150</v>
      </c>
      <c r="Q23" s="182">
        <v>15</v>
      </c>
      <c r="R23" s="182"/>
    </row>
    <row r="24" ht="20.1" customHeight="1" spans="1:18">
      <c r="A24" s="187" t="s">
        <v>35</v>
      </c>
      <c r="B24" s="182"/>
      <c r="C24" s="182"/>
      <c r="D24" s="183"/>
      <c r="E24" s="182"/>
      <c r="F24" s="10">
        <f t="shared" si="15"/>
        <v>-2</v>
      </c>
      <c r="G24" s="10">
        <f t="shared" si="15"/>
        <v>-2</v>
      </c>
      <c r="H24" s="183">
        <f t="shared" si="16"/>
        <v>2</v>
      </c>
      <c r="I24" s="192">
        <f t="shared" ref="I24:I31" si="18">IF(F24=0,,ROUND(H24/F24*100,1))</f>
        <v>-100</v>
      </c>
      <c r="J24" s="183">
        <f t="shared" si="17"/>
        <v>2</v>
      </c>
      <c r="K24" s="192">
        <f t="shared" si="5"/>
        <v>-100</v>
      </c>
      <c r="L24" s="193">
        <f t="shared" si="6"/>
        <v>0</v>
      </c>
      <c r="M24" s="193">
        <f t="shared" si="7"/>
        <v>0</v>
      </c>
      <c r="O24" s="159">
        <v>-2</v>
      </c>
      <c r="P24" s="159">
        <v>-2</v>
      </c>
      <c r="Q24" s="182"/>
      <c r="R24" s="182"/>
    </row>
    <row r="25" ht="20.1" customHeight="1" spans="1:18">
      <c r="A25" s="186" t="s">
        <v>36</v>
      </c>
      <c r="B25" s="182">
        <f t="shared" ref="B25:H25" si="19">SUM(B26,B30,B31,B33:B37)</f>
        <v>156230</v>
      </c>
      <c r="C25" s="182">
        <f t="shared" si="19"/>
        <v>153001</v>
      </c>
      <c r="D25" s="183">
        <f t="shared" si="19"/>
        <v>93357</v>
      </c>
      <c r="E25" s="183">
        <f t="shared" si="19"/>
        <v>88195</v>
      </c>
      <c r="F25" s="10">
        <f t="shared" si="19"/>
        <v>94137</v>
      </c>
      <c r="G25" s="10">
        <f t="shared" si="19"/>
        <v>91146</v>
      </c>
      <c r="H25" s="183">
        <f t="shared" si="19"/>
        <v>-780</v>
      </c>
      <c r="I25" s="192">
        <f t="shared" si="18"/>
        <v>-0.8</v>
      </c>
      <c r="J25" s="183">
        <f>SUM(J26,J30,J31,J33:J37)</f>
        <v>-2951</v>
      </c>
      <c r="K25" s="192">
        <f t="shared" si="5"/>
        <v>-3.2</v>
      </c>
      <c r="L25" s="193">
        <f t="shared" si="6"/>
        <v>59.8</v>
      </c>
      <c r="M25" s="193">
        <f t="shared" si="7"/>
        <v>57.6</v>
      </c>
      <c r="O25" s="159">
        <f t="shared" ref="O25:P25" si="20">SUM(O26,O30,O31,O33:O37)</f>
        <v>91344</v>
      </c>
      <c r="P25" s="159">
        <f t="shared" si="20"/>
        <v>91146</v>
      </c>
      <c r="Q25" s="182">
        <v>2793</v>
      </c>
      <c r="R25" s="182">
        <f t="shared" ref="R25" si="21">SUM(R26,R30,R31,R33:R37)</f>
        <v>0</v>
      </c>
    </row>
    <row r="26" ht="20.1" customHeight="1" spans="1:18">
      <c r="A26" s="187" t="s">
        <v>37</v>
      </c>
      <c r="B26" s="182">
        <v>13730</v>
      </c>
      <c r="C26" s="182">
        <v>11630</v>
      </c>
      <c r="D26" s="189">
        <v>8372</v>
      </c>
      <c r="E26" s="182">
        <v>7218</v>
      </c>
      <c r="F26" s="10">
        <f t="shared" ref="F26:G30" si="22">SUM(O26+Q26)</f>
        <v>5883</v>
      </c>
      <c r="G26" s="10">
        <f t="shared" si="22"/>
        <v>4707</v>
      </c>
      <c r="H26" s="183">
        <f t="shared" si="16"/>
        <v>2489</v>
      </c>
      <c r="I26" s="192">
        <f t="shared" si="18"/>
        <v>42.3</v>
      </c>
      <c r="J26" s="183">
        <f t="shared" si="17"/>
        <v>2511</v>
      </c>
      <c r="K26" s="192">
        <f t="shared" si="5"/>
        <v>53.3</v>
      </c>
      <c r="L26" s="193">
        <f t="shared" si="6"/>
        <v>61</v>
      </c>
      <c r="M26" s="193">
        <f t="shared" si="7"/>
        <v>62.1</v>
      </c>
      <c r="O26" s="159">
        <v>4761</v>
      </c>
      <c r="P26" s="159">
        <v>4707</v>
      </c>
      <c r="Q26" s="182">
        <v>1122</v>
      </c>
      <c r="R26" s="182"/>
    </row>
    <row r="27" ht="20.1" customHeight="1" spans="1:18">
      <c r="A27" s="187" t="s">
        <v>38</v>
      </c>
      <c r="B27" s="182">
        <v>6630</v>
      </c>
      <c r="C27" s="182">
        <v>6630</v>
      </c>
      <c r="D27" s="189">
        <v>4982</v>
      </c>
      <c r="E27" s="182">
        <v>4287</v>
      </c>
      <c r="F27" s="10">
        <f t="shared" si="22"/>
        <v>3504</v>
      </c>
      <c r="G27" s="10">
        <f t="shared" si="22"/>
        <v>2810</v>
      </c>
      <c r="H27" s="183">
        <f t="shared" si="16"/>
        <v>1478</v>
      </c>
      <c r="I27" s="192">
        <f t="shared" si="18"/>
        <v>42.2</v>
      </c>
      <c r="J27" s="183">
        <f t="shared" si="17"/>
        <v>1477</v>
      </c>
      <c r="K27" s="192">
        <f t="shared" si="5"/>
        <v>52.6</v>
      </c>
      <c r="L27" s="193">
        <f t="shared" si="6"/>
        <v>75.1</v>
      </c>
      <c r="M27" s="193">
        <f t="shared" si="7"/>
        <v>64.7</v>
      </c>
      <c r="O27" s="159">
        <v>2843</v>
      </c>
      <c r="P27" s="159">
        <v>2810</v>
      </c>
      <c r="Q27" s="182">
        <v>661</v>
      </c>
      <c r="R27" s="182"/>
    </row>
    <row r="28" ht="20.1" customHeight="1" spans="1:18">
      <c r="A28" s="187" t="s">
        <v>39</v>
      </c>
      <c r="B28" s="182">
        <v>4400</v>
      </c>
      <c r="C28" s="182">
        <v>4400</v>
      </c>
      <c r="D28" s="189">
        <v>3300</v>
      </c>
      <c r="E28" s="182">
        <v>2839</v>
      </c>
      <c r="F28" s="10">
        <f t="shared" si="22"/>
        <v>2333</v>
      </c>
      <c r="G28" s="10">
        <f t="shared" si="22"/>
        <v>1871</v>
      </c>
      <c r="H28" s="183">
        <f t="shared" ref="H28:H37" si="23">D28-F28</f>
        <v>967</v>
      </c>
      <c r="I28" s="192">
        <f t="shared" si="18"/>
        <v>41.4</v>
      </c>
      <c r="J28" s="183">
        <f t="shared" si="17"/>
        <v>968</v>
      </c>
      <c r="K28" s="192">
        <f t="shared" si="5"/>
        <v>51.7</v>
      </c>
      <c r="L28" s="193">
        <f t="shared" si="6"/>
        <v>75</v>
      </c>
      <c r="M28" s="193">
        <f t="shared" si="7"/>
        <v>64.5</v>
      </c>
      <c r="O28" s="159">
        <v>1893</v>
      </c>
      <c r="P28" s="159">
        <v>1871</v>
      </c>
      <c r="Q28" s="182">
        <v>440</v>
      </c>
      <c r="R28" s="182"/>
    </row>
    <row r="29" ht="20.1" customHeight="1" spans="1:18">
      <c r="A29" s="187" t="s">
        <v>40</v>
      </c>
      <c r="B29" s="182">
        <v>200</v>
      </c>
      <c r="C29" s="182">
        <v>200</v>
      </c>
      <c r="D29" s="178">
        <v>1</v>
      </c>
      <c r="E29" s="182">
        <v>1</v>
      </c>
      <c r="F29" s="10">
        <f t="shared" si="22"/>
        <v>34</v>
      </c>
      <c r="G29" s="10">
        <f t="shared" si="22"/>
        <v>13</v>
      </c>
      <c r="H29" s="183">
        <f t="shared" si="23"/>
        <v>-33</v>
      </c>
      <c r="I29" s="192">
        <f t="shared" si="18"/>
        <v>-97.1</v>
      </c>
      <c r="J29" s="183">
        <f t="shared" si="17"/>
        <v>-12</v>
      </c>
      <c r="K29" s="192">
        <f t="shared" si="5"/>
        <v>-92.3</v>
      </c>
      <c r="L29" s="193">
        <f>IF(B29=0,,ROUND(D30/B29*100,1))</f>
        <v>3175</v>
      </c>
      <c r="M29" s="193">
        <f t="shared" si="7"/>
        <v>0.5</v>
      </c>
      <c r="O29" s="159">
        <v>13</v>
      </c>
      <c r="P29" s="159">
        <v>13</v>
      </c>
      <c r="Q29" s="182">
        <v>21</v>
      </c>
      <c r="R29" s="182"/>
    </row>
    <row r="30" ht="20.1" customHeight="1" spans="1:18">
      <c r="A30" s="187" t="s">
        <v>41</v>
      </c>
      <c r="B30" s="182">
        <v>8000</v>
      </c>
      <c r="C30" s="182">
        <v>8000</v>
      </c>
      <c r="D30" s="189">
        <v>6350</v>
      </c>
      <c r="E30" s="182">
        <v>6210</v>
      </c>
      <c r="F30" s="10">
        <f t="shared" si="22"/>
        <v>14568</v>
      </c>
      <c r="G30" s="10">
        <f t="shared" si="22"/>
        <v>14540</v>
      </c>
      <c r="H30" s="183">
        <f t="shared" si="23"/>
        <v>-8218</v>
      </c>
      <c r="I30" s="192">
        <f t="shared" si="18"/>
        <v>-56.4</v>
      </c>
      <c r="J30" s="183">
        <f t="shared" si="17"/>
        <v>-8330</v>
      </c>
      <c r="K30" s="192">
        <f t="shared" si="5"/>
        <v>-57.3</v>
      </c>
      <c r="L30" s="193">
        <f>IF(H30=0,,ROUND(K30/H30*100,1))</f>
        <v>0.7</v>
      </c>
      <c r="M30" s="193">
        <f>IF(I30=0,,ROUND(L30/I30*100,1))</f>
        <v>-1.2</v>
      </c>
      <c r="O30" s="159">
        <v>14540</v>
      </c>
      <c r="P30" s="159">
        <v>14540</v>
      </c>
      <c r="Q30" s="182">
        <v>28</v>
      </c>
      <c r="R30" s="182"/>
    </row>
    <row r="31" ht="20.1" customHeight="1" spans="1:18">
      <c r="A31" s="187" t="s">
        <v>42</v>
      </c>
      <c r="B31" s="182">
        <v>6850</v>
      </c>
      <c r="C31" s="182">
        <v>6800</v>
      </c>
      <c r="D31" s="189">
        <v>6018</v>
      </c>
      <c r="E31" s="182">
        <v>5941</v>
      </c>
      <c r="F31" s="10">
        <f t="shared" ref="F31:F37" si="24">SUM(O31+Q31)</f>
        <v>3238</v>
      </c>
      <c r="G31" s="10">
        <f t="shared" ref="G31:G37" si="25">SUM(P31+R31)</f>
        <v>3197</v>
      </c>
      <c r="H31" s="183">
        <f t="shared" si="23"/>
        <v>2780</v>
      </c>
      <c r="I31" s="192">
        <f t="shared" si="18"/>
        <v>85.9</v>
      </c>
      <c r="J31" s="183">
        <f t="shared" si="17"/>
        <v>2744</v>
      </c>
      <c r="K31" s="192">
        <f t="shared" si="5"/>
        <v>85.8</v>
      </c>
      <c r="L31" s="193">
        <f>IF(B31=0,,ROUND(D31/B31*100,1))</f>
        <v>87.9</v>
      </c>
      <c r="M31" s="193">
        <f>IF(C31=0,,ROUND(E31/C31*100,1))</f>
        <v>87.4</v>
      </c>
      <c r="O31" s="159">
        <v>3197</v>
      </c>
      <c r="P31" s="159">
        <v>3197</v>
      </c>
      <c r="Q31" s="182">
        <v>41</v>
      </c>
      <c r="R31" s="182"/>
    </row>
    <row r="32" ht="20.1" customHeight="1" spans="1:18">
      <c r="A32" s="187" t="s">
        <v>43</v>
      </c>
      <c r="B32" s="182"/>
      <c r="C32" s="182"/>
      <c r="D32" s="183"/>
      <c r="E32" s="182"/>
      <c r="F32" s="10">
        <f t="shared" si="24"/>
        <v>0</v>
      </c>
      <c r="G32" s="10">
        <f t="shared" si="25"/>
        <v>0</v>
      </c>
      <c r="H32" s="183">
        <f t="shared" si="23"/>
        <v>0</v>
      </c>
      <c r="I32" s="192"/>
      <c r="J32" s="183"/>
      <c r="K32" s="192"/>
      <c r="L32" s="193"/>
      <c r="M32" s="193"/>
      <c r="O32" s="159"/>
      <c r="P32" s="159"/>
      <c r="Q32" s="182"/>
      <c r="R32" s="182"/>
    </row>
    <row r="33" ht="20.1" customHeight="1" spans="1:18">
      <c r="A33" s="187" t="s">
        <v>44</v>
      </c>
      <c r="B33" s="182">
        <v>362</v>
      </c>
      <c r="C33" s="182"/>
      <c r="D33" s="189">
        <v>18591</v>
      </c>
      <c r="E33" s="182">
        <v>18591</v>
      </c>
      <c r="F33" s="10">
        <f t="shared" si="24"/>
        <v>62410</v>
      </c>
      <c r="G33" s="10">
        <f t="shared" si="25"/>
        <v>62410</v>
      </c>
      <c r="H33" s="183">
        <f t="shared" si="23"/>
        <v>-43819</v>
      </c>
      <c r="I33" s="192">
        <f t="shared" ref="I33:I44" si="26">IF(F33=0,,ROUND(H33/F33*100,1))</f>
        <v>-70.2</v>
      </c>
      <c r="J33" s="183">
        <f>E33-G33</f>
        <v>-43819</v>
      </c>
      <c r="K33" s="192">
        <f t="shared" ref="K33:K44" si="27">IF(G33=0,,ROUND(J33/G33*100,1))</f>
        <v>-70.2</v>
      </c>
      <c r="L33" s="193">
        <f t="shared" ref="L33:L44" si="28">IF(B33=0,,ROUND(D33/B33*100,1))</f>
        <v>5135.6</v>
      </c>
      <c r="M33" s="193">
        <f t="shared" ref="M33:M44" si="29">IF(C33=0,,ROUND(E33/C33*100,1))</f>
        <v>0</v>
      </c>
      <c r="O33" s="159">
        <v>62410</v>
      </c>
      <c r="P33" s="159">
        <v>62410</v>
      </c>
      <c r="Q33" s="182"/>
      <c r="R33" s="182"/>
    </row>
    <row r="34" ht="20.1" customHeight="1" spans="1:18">
      <c r="A34" s="187" t="s">
        <v>45</v>
      </c>
      <c r="B34" s="182">
        <v>125338</v>
      </c>
      <c r="C34" s="182">
        <v>124771</v>
      </c>
      <c r="D34" s="189">
        <v>51546</v>
      </c>
      <c r="E34" s="182">
        <v>47928</v>
      </c>
      <c r="F34" s="10">
        <f t="shared" si="24"/>
        <v>6113</v>
      </c>
      <c r="G34" s="10">
        <f t="shared" si="25"/>
        <v>4524</v>
      </c>
      <c r="H34" s="183">
        <f t="shared" si="23"/>
        <v>45433</v>
      </c>
      <c r="I34" s="192">
        <f t="shared" si="26"/>
        <v>743.2</v>
      </c>
      <c r="J34" s="183">
        <f>E34-G34</f>
        <v>43404</v>
      </c>
      <c r="K34" s="192">
        <f t="shared" si="27"/>
        <v>959.4</v>
      </c>
      <c r="L34" s="193">
        <f t="shared" si="28"/>
        <v>41.1</v>
      </c>
      <c r="M34" s="193">
        <f t="shared" si="29"/>
        <v>38.4</v>
      </c>
      <c r="O34" s="159">
        <v>4668</v>
      </c>
      <c r="P34" s="159">
        <v>4524</v>
      </c>
      <c r="Q34" s="182">
        <v>1445</v>
      </c>
      <c r="R34" s="182"/>
    </row>
    <row r="35" ht="20.1" customHeight="1" spans="1:18">
      <c r="A35" s="187" t="s">
        <v>46</v>
      </c>
      <c r="B35" s="182"/>
      <c r="C35" s="182"/>
      <c r="D35" s="183"/>
      <c r="E35" s="182"/>
      <c r="F35" s="10">
        <f t="shared" si="24"/>
        <v>0</v>
      </c>
      <c r="G35" s="10">
        <f t="shared" si="25"/>
        <v>0</v>
      </c>
      <c r="H35" s="183">
        <f t="shared" si="23"/>
        <v>0</v>
      </c>
      <c r="I35" s="192">
        <f t="shared" si="26"/>
        <v>0</v>
      </c>
      <c r="J35" s="183">
        <f>E35-G35</f>
        <v>0</v>
      </c>
      <c r="K35" s="192">
        <f t="shared" si="27"/>
        <v>0</v>
      </c>
      <c r="L35" s="193">
        <f t="shared" si="28"/>
        <v>0</v>
      </c>
      <c r="M35" s="193">
        <f t="shared" si="29"/>
        <v>0</v>
      </c>
      <c r="O35" s="159">
        <v>0</v>
      </c>
      <c r="P35" s="159"/>
      <c r="Q35" s="182"/>
      <c r="R35" s="182"/>
    </row>
    <row r="36" ht="20.1" customHeight="1" spans="1:18">
      <c r="A36" s="187" t="s">
        <v>47</v>
      </c>
      <c r="B36" s="182">
        <v>1950</v>
      </c>
      <c r="C36" s="182">
        <v>1800</v>
      </c>
      <c r="D36" s="189">
        <v>2334</v>
      </c>
      <c r="E36" s="182">
        <v>2161</v>
      </c>
      <c r="F36" s="10">
        <f t="shared" si="24"/>
        <v>1925</v>
      </c>
      <c r="G36" s="10">
        <f t="shared" si="25"/>
        <v>1768</v>
      </c>
      <c r="H36" s="183">
        <f t="shared" si="23"/>
        <v>409</v>
      </c>
      <c r="I36" s="192">
        <f t="shared" si="26"/>
        <v>21.2</v>
      </c>
      <c r="J36" s="183">
        <f>E36-G36</f>
        <v>393</v>
      </c>
      <c r="K36" s="192">
        <f t="shared" si="27"/>
        <v>22.2</v>
      </c>
      <c r="L36" s="193">
        <f t="shared" si="28"/>
        <v>119.7</v>
      </c>
      <c r="M36" s="193">
        <f t="shared" si="29"/>
        <v>120.1</v>
      </c>
      <c r="O36" s="159">
        <v>1768</v>
      </c>
      <c r="P36" s="159">
        <v>1768</v>
      </c>
      <c r="Q36" s="182">
        <v>157</v>
      </c>
      <c r="R36" s="182"/>
    </row>
    <row r="37" ht="20.1" customHeight="1" spans="1:18">
      <c r="A37" s="187" t="s">
        <v>48</v>
      </c>
      <c r="B37" s="182"/>
      <c r="C37" s="182"/>
      <c r="D37" s="183">
        <v>146</v>
      </c>
      <c r="E37" s="182">
        <v>146</v>
      </c>
      <c r="F37" s="10">
        <f t="shared" si="24"/>
        <v>0</v>
      </c>
      <c r="G37" s="10">
        <f t="shared" si="25"/>
        <v>0</v>
      </c>
      <c r="H37" s="183">
        <f t="shared" si="23"/>
        <v>146</v>
      </c>
      <c r="I37" s="192">
        <f t="shared" si="26"/>
        <v>0</v>
      </c>
      <c r="J37" s="183">
        <f>E37-G37</f>
        <v>146</v>
      </c>
      <c r="K37" s="192">
        <f t="shared" si="27"/>
        <v>0</v>
      </c>
      <c r="L37" s="193">
        <f t="shared" si="28"/>
        <v>0</v>
      </c>
      <c r="M37" s="193">
        <f t="shared" si="29"/>
        <v>0</v>
      </c>
      <c r="O37" s="159">
        <v>0</v>
      </c>
      <c r="P37" s="159"/>
      <c r="Q37" s="182"/>
      <c r="R37" s="182"/>
    </row>
    <row r="38" ht="20.1" customHeight="1" spans="1:18">
      <c r="A38" s="185" t="s">
        <v>49</v>
      </c>
      <c r="B38" s="182">
        <f t="shared" ref="B38:H38" si="30">SUM(B39:B40)</f>
        <v>336100</v>
      </c>
      <c r="C38" s="182">
        <f t="shared" si="30"/>
        <v>202238</v>
      </c>
      <c r="D38" s="182">
        <f t="shared" si="30"/>
        <v>209374</v>
      </c>
      <c r="E38" s="182">
        <f t="shared" si="30"/>
        <v>107531</v>
      </c>
      <c r="F38" s="10">
        <f t="shared" si="30"/>
        <v>180978</v>
      </c>
      <c r="G38" s="10">
        <f t="shared" si="30"/>
        <v>111328</v>
      </c>
      <c r="H38" s="183">
        <f t="shared" si="30"/>
        <v>28396</v>
      </c>
      <c r="I38" s="192">
        <f t="shared" si="26"/>
        <v>15.7</v>
      </c>
      <c r="J38" s="183">
        <f>SUM(J39:J40)</f>
        <v>-3797</v>
      </c>
      <c r="K38" s="192">
        <f t="shared" si="27"/>
        <v>-3.4</v>
      </c>
      <c r="L38" s="193">
        <f t="shared" si="28"/>
        <v>62.3</v>
      </c>
      <c r="M38" s="193">
        <f t="shared" si="29"/>
        <v>53.2</v>
      </c>
      <c r="O38" s="159">
        <f t="shared" ref="O38:Q38" si="31">SUM(O39:O40)</f>
        <v>158683</v>
      </c>
      <c r="P38" s="159">
        <f t="shared" si="31"/>
        <v>111328</v>
      </c>
      <c r="Q38" s="160">
        <f t="shared" si="31"/>
        <v>22295</v>
      </c>
      <c r="R38" s="182">
        <f t="shared" ref="R38" si="32">SUM(R39:R40)</f>
        <v>0</v>
      </c>
    </row>
    <row r="39" ht="20.1" customHeight="1" spans="1:18">
      <c r="A39" s="186" t="s">
        <v>50</v>
      </c>
      <c r="B39" s="182">
        <f t="shared" ref="B39:H39" si="33">B11+B27+B28+B29+B32</f>
        <v>191100</v>
      </c>
      <c r="C39" s="182">
        <f t="shared" si="33"/>
        <v>60467</v>
      </c>
      <c r="D39" s="182">
        <f t="shared" si="33"/>
        <v>124300</v>
      </c>
      <c r="E39" s="182">
        <f t="shared" si="33"/>
        <v>26463</v>
      </c>
      <c r="F39" s="10">
        <f t="shared" si="33"/>
        <v>92712</v>
      </c>
      <c r="G39" s="10">
        <f t="shared" si="33"/>
        <v>24876</v>
      </c>
      <c r="H39" s="183">
        <f t="shared" si="33"/>
        <v>31588</v>
      </c>
      <c r="I39" s="192">
        <f t="shared" si="26"/>
        <v>34.1</v>
      </c>
      <c r="J39" s="183">
        <f>J11+J27+J28+J29+J32</f>
        <v>1587</v>
      </c>
      <c r="K39" s="192">
        <f t="shared" si="27"/>
        <v>6.4</v>
      </c>
      <c r="L39" s="193">
        <f t="shared" si="28"/>
        <v>65</v>
      </c>
      <c r="M39" s="193">
        <f t="shared" si="29"/>
        <v>43.8</v>
      </c>
      <c r="O39" s="159">
        <f t="shared" ref="O39:P39" si="34">O11+O27+O28+O29+O32</f>
        <v>72088</v>
      </c>
      <c r="P39" s="159">
        <f t="shared" si="34"/>
        <v>24876</v>
      </c>
      <c r="Q39" s="182">
        <f t="shared" ref="Q39:R39" si="35">Q11+Q27+Q28+Q29+Q32</f>
        <v>20624</v>
      </c>
      <c r="R39" s="182">
        <f t="shared" si="35"/>
        <v>0</v>
      </c>
    </row>
    <row r="40" ht="20.1" customHeight="1" spans="1:18">
      <c r="A40" s="186" t="s">
        <v>51</v>
      </c>
      <c r="B40" s="182">
        <f t="shared" ref="B40:H40" si="36">B25-B27-B28-B29-B32</f>
        <v>145000</v>
      </c>
      <c r="C40" s="182">
        <f t="shared" si="36"/>
        <v>141771</v>
      </c>
      <c r="D40" s="182">
        <f t="shared" si="36"/>
        <v>85074</v>
      </c>
      <c r="E40" s="182">
        <f t="shared" si="36"/>
        <v>81068</v>
      </c>
      <c r="F40" s="10">
        <f t="shared" si="36"/>
        <v>88266</v>
      </c>
      <c r="G40" s="10">
        <f t="shared" si="36"/>
        <v>86452</v>
      </c>
      <c r="H40" s="183">
        <f t="shared" si="36"/>
        <v>-3192</v>
      </c>
      <c r="I40" s="192">
        <f t="shared" si="26"/>
        <v>-3.6</v>
      </c>
      <c r="J40" s="183">
        <f t="shared" ref="J40" si="37">J25-J27-J28-J29-J32</f>
        <v>-5384</v>
      </c>
      <c r="K40" s="192">
        <f t="shared" si="27"/>
        <v>-6.2</v>
      </c>
      <c r="L40" s="193">
        <f t="shared" si="28"/>
        <v>58.7</v>
      </c>
      <c r="M40" s="193">
        <f t="shared" si="29"/>
        <v>57.2</v>
      </c>
      <c r="O40" s="159">
        <f t="shared" ref="O40:P40" si="38">O25-O27-O28-O29-O32</f>
        <v>86595</v>
      </c>
      <c r="P40" s="159">
        <f t="shared" si="38"/>
        <v>86452</v>
      </c>
      <c r="Q40" s="182">
        <f t="shared" ref="Q40:R40" si="39">Q25-Q27-Q28-Q29-Q32</f>
        <v>1671</v>
      </c>
      <c r="R40" s="182">
        <f t="shared" si="39"/>
        <v>0</v>
      </c>
    </row>
    <row r="41" ht="20.1" customHeight="1" spans="1:18">
      <c r="A41" s="184" t="s">
        <v>52</v>
      </c>
      <c r="B41" s="182">
        <v>116110</v>
      </c>
      <c r="C41" s="182">
        <v>105950</v>
      </c>
      <c r="D41" s="183">
        <v>32942</v>
      </c>
      <c r="E41" s="182">
        <v>32689</v>
      </c>
      <c r="F41" s="10">
        <f t="shared" ref="F41:F44" si="40">SUM(O41+Q41)</f>
        <v>55129</v>
      </c>
      <c r="G41" s="10">
        <f t="shared" ref="G41:G44" si="41">SUM(P41+R41)</f>
        <v>37036</v>
      </c>
      <c r="H41" s="183">
        <f t="shared" ref="H41:H44" si="42">D41-F41</f>
        <v>-22187</v>
      </c>
      <c r="I41" s="192">
        <f t="shared" si="26"/>
        <v>-40.2</v>
      </c>
      <c r="J41" s="183">
        <f t="shared" ref="J41:J44" si="43">E41-G41</f>
        <v>-4347</v>
      </c>
      <c r="K41" s="192">
        <f t="shared" si="27"/>
        <v>-11.7</v>
      </c>
      <c r="L41" s="193">
        <f t="shared" si="28"/>
        <v>28.4</v>
      </c>
      <c r="M41" s="193">
        <f t="shared" si="29"/>
        <v>30.9</v>
      </c>
      <c r="O41" s="159">
        <v>37036</v>
      </c>
      <c r="P41" s="159">
        <v>37036</v>
      </c>
      <c r="Q41" s="182">
        <v>18093</v>
      </c>
      <c r="R41" s="182"/>
    </row>
    <row r="42" ht="20.1" customHeight="1" spans="1:18">
      <c r="A42" s="187" t="s">
        <v>53</v>
      </c>
      <c r="B42" s="182">
        <v>105450</v>
      </c>
      <c r="C42" s="182">
        <v>95450</v>
      </c>
      <c r="D42" s="189">
        <v>28526</v>
      </c>
      <c r="E42" s="182">
        <v>28526</v>
      </c>
      <c r="F42" s="10">
        <f t="shared" si="40"/>
        <v>52118</v>
      </c>
      <c r="G42" s="10">
        <f t="shared" si="41"/>
        <v>34025</v>
      </c>
      <c r="H42" s="183">
        <f t="shared" si="42"/>
        <v>-23592</v>
      </c>
      <c r="I42" s="192">
        <f t="shared" si="26"/>
        <v>-45.3</v>
      </c>
      <c r="J42" s="183">
        <f t="shared" si="43"/>
        <v>-5499</v>
      </c>
      <c r="K42" s="192">
        <f t="shared" si="27"/>
        <v>-16.2</v>
      </c>
      <c r="L42" s="193">
        <f t="shared" si="28"/>
        <v>27.1</v>
      </c>
      <c r="M42" s="193">
        <f t="shared" si="29"/>
        <v>29.9</v>
      </c>
      <c r="O42" s="159">
        <v>34025</v>
      </c>
      <c r="P42" s="159">
        <v>34025</v>
      </c>
      <c r="Q42" s="182">
        <v>18093</v>
      </c>
      <c r="R42" s="182"/>
    </row>
    <row r="43" ht="20.1" customHeight="1" spans="1:18">
      <c r="A43" s="187" t="s">
        <v>54</v>
      </c>
      <c r="B43" s="182">
        <v>9000</v>
      </c>
      <c r="C43" s="182">
        <v>9000</v>
      </c>
      <c r="D43" s="189">
        <v>3963</v>
      </c>
      <c r="E43" s="182">
        <v>3963</v>
      </c>
      <c r="F43" s="10">
        <f t="shared" si="40"/>
        <v>2611</v>
      </c>
      <c r="G43" s="10">
        <f t="shared" si="41"/>
        <v>2611</v>
      </c>
      <c r="H43" s="183">
        <f t="shared" si="42"/>
        <v>1352</v>
      </c>
      <c r="I43" s="192">
        <f t="shared" si="26"/>
        <v>51.8</v>
      </c>
      <c r="J43" s="183">
        <f t="shared" si="43"/>
        <v>1352</v>
      </c>
      <c r="K43" s="192">
        <f t="shared" si="27"/>
        <v>51.8</v>
      </c>
      <c r="L43" s="193">
        <f t="shared" si="28"/>
        <v>44</v>
      </c>
      <c r="M43" s="193">
        <f t="shared" si="29"/>
        <v>44</v>
      </c>
      <c r="O43" s="159">
        <v>2611</v>
      </c>
      <c r="P43" s="159">
        <v>2611</v>
      </c>
      <c r="Q43" s="182"/>
      <c r="R43" s="182"/>
    </row>
    <row r="44" ht="20.1" customHeight="1" spans="1:18">
      <c r="A44" s="187" t="s">
        <v>55</v>
      </c>
      <c r="B44" s="182">
        <v>1660</v>
      </c>
      <c r="C44" s="182">
        <v>1500</v>
      </c>
      <c r="D44" s="189">
        <v>216</v>
      </c>
      <c r="E44" s="182">
        <v>200</v>
      </c>
      <c r="F44" s="10">
        <f t="shared" si="40"/>
        <v>400</v>
      </c>
      <c r="G44" s="10">
        <f t="shared" si="41"/>
        <v>400</v>
      </c>
      <c r="H44" s="183">
        <f t="shared" si="42"/>
        <v>-184</v>
      </c>
      <c r="I44" s="192">
        <f t="shared" si="26"/>
        <v>-46</v>
      </c>
      <c r="J44" s="183">
        <f t="shared" si="43"/>
        <v>-200</v>
      </c>
      <c r="K44" s="192">
        <f t="shared" si="27"/>
        <v>-50</v>
      </c>
      <c r="L44" s="193">
        <f t="shared" si="28"/>
        <v>13</v>
      </c>
      <c r="M44" s="193">
        <f t="shared" si="29"/>
        <v>13.3</v>
      </c>
      <c r="O44" s="159">
        <v>400</v>
      </c>
      <c r="P44" s="159">
        <v>400</v>
      </c>
      <c r="Q44" s="182"/>
      <c r="R44" s="182"/>
    </row>
  </sheetData>
  <mergeCells count="23">
    <mergeCell ref="A1:M1"/>
    <mergeCell ref="B5:C5"/>
    <mergeCell ref="D5:E5"/>
    <mergeCell ref="F5:G5"/>
    <mergeCell ref="H5:K5"/>
    <mergeCell ref="L5:M5"/>
    <mergeCell ref="O5:P5"/>
    <mergeCell ref="Q5:R5"/>
    <mergeCell ref="H6:I6"/>
    <mergeCell ref="J6:K6"/>
    <mergeCell ref="A5:A7"/>
    <mergeCell ref="B6:B7"/>
    <mergeCell ref="C6:C7"/>
    <mergeCell ref="D6:D7"/>
    <mergeCell ref="E6:E7"/>
    <mergeCell ref="F6:F7"/>
    <mergeCell ref="G6:G7"/>
    <mergeCell ref="L6:L7"/>
    <mergeCell ref="M6:M7"/>
    <mergeCell ref="O6:O7"/>
    <mergeCell ref="P6:P7"/>
    <mergeCell ref="Q6:Q7"/>
    <mergeCell ref="R6:R7"/>
  </mergeCells>
  <printOptions horizontalCentered="1"/>
  <pageMargins left="0.708661417322835" right="0.708661417322835" top="0.748031496062992" bottom="0.748031496062992" header="0.31496062992126" footer="0.31496062992126"/>
  <pageSetup paperSize="12" scale="69" orientation="landscape" horizontalDpi="200" verticalDpi="200"/>
  <headerFooter/>
  <ignoredErrors>
    <ignoredError sqref="D38:E38" formulaRange="1"/>
    <ignoredError sqref="I11 I25 I38:I4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5"/>
  <sheetViews>
    <sheetView tabSelected="1" zoomScale="110" zoomScaleNormal="110" topLeftCell="A22" workbookViewId="0">
      <pane xSplit="1" topLeftCell="D1" activePane="topRight" state="frozen"/>
      <selection/>
      <selection pane="topRight" activeCell="J48" sqref="J48"/>
    </sheetView>
  </sheetViews>
  <sheetFormatPr defaultColWidth="9" defaultRowHeight="13.5"/>
  <cols>
    <col min="1" max="1" width="35.625" style="4" customWidth="1"/>
    <col min="2" max="3" width="12.625" style="4" customWidth="1"/>
    <col min="4" max="4" width="13.625" style="4" customWidth="1"/>
    <col min="5" max="13" width="12.625" style="4" customWidth="1"/>
    <col min="14" max="14" width="10.625" style="4" customWidth="1"/>
    <col min="15" max="15" width="12.625" style="4" customWidth="1"/>
    <col min="16" max="18" width="10.625" style="4" customWidth="1"/>
    <col min="19" max="19" width="9" style="4"/>
    <col min="20" max="21" width="12.625" customWidth="1"/>
    <col min="22" max="22" width="9.625" style="4" customWidth="1"/>
    <col min="23" max="16384" width="9" style="4"/>
  </cols>
  <sheetData>
    <row r="1" s="148" customFormat="1" ht="35.1" customHeight="1" spans="1:21">
      <c r="A1" s="5" t="s">
        <v>56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T1" s="155"/>
      <c r="U1" s="155"/>
    </row>
    <row r="2" ht="15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T2" s="156"/>
      <c r="U2" s="156"/>
    </row>
    <row r="3" ht="15" customHeight="1"/>
    <row r="4" ht="15" customHeight="1" spans="1:2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 t="s">
        <v>6</v>
      </c>
      <c r="R4" s="7"/>
      <c r="T4" s="157"/>
      <c r="U4" s="157"/>
    </row>
    <row r="5" ht="20.1" customHeight="1" spans="1:23">
      <c r="A5" s="8" t="s">
        <v>7</v>
      </c>
      <c r="B5" s="8" t="s">
        <v>57</v>
      </c>
      <c r="C5" s="8"/>
      <c r="D5" s="8"/>
      <c r="E5" s="8"/>
      <c r="F5" s="8"/>
      <c r="G5" s="8"/>
      <c r="H5" s="8"/>
      <c r="I5" s="8" t="s">
        <v>9</v>
      </c>
      <c r="J5" s="8"/>
      <c r="K5" s="8" t="s">
        <v>10</v>
      </c>
      <c r="L5" s="8"/>
      <c r="M5" s="8" t="s">
        <v>11</v>
      </c>
      <c r="N5" s="8"/>
      <c r="O5" s="8"/>
      <c r="P5" s="8"/>
      <c r="Q5" s="158" t="s">
        <v>58</v>
      </c>
      <c r="R5" s="158" t="s">
        <v>12</v>
      </c>
      <c r="T5" s="27" t="s">
        <v>9</v>
      </c>
      <c r="U5" s="27"/>
      <c r="V5" s="8" t="s">
        <v>59</v>
      </c>
      <c r="W5" s="8"/>
    </row>
    <row r="6" ht="20.1" customHeight="1" spans="1:23">
      <c r="A6" s="8"/>
      <c r="B6" s="8" t="s">
        <v>60</v>
      </c>
      <c r="C6" s="150" t="s">
        <v>8</v>
      </c>
      <c r="D6" s="151"/>
      <c r="E6" s="8" t="s">
        <v>61</v>
      </c>
      <c r="F6" s="8" t="s">
        <v>62</v>
      </c>
      <c r="G6" s="8" t="s">
        <v>63</v>
      </c>
      <c r="H6" s="8" t="s">
        <v>64</v>
      </c>
      <c r="I6" s="8" t="s">
        <v>14</v>
      </c>
      <c r="J6" s="8" t="s">
        <v>15</v>
      </c>
      <c r="K6" s="8" t="s">
        <v>14</v>
      </c>
      <c r="L6" s="8" t="s">
        <v>15</v>
      </c>
      <c r="M6" s="8" t="s">
        <v>14</v>
      </c>
      <c r="N6" s="8"/>
      <c r="O6" s="8" t="s">
        <v>16</v>
      </c>
      <c r="P6" s="8"/>
      <c r="Q6" s="158"/>
      <c r="R6" s="158"/>
      <c r="T6" s="27" t="s">
        <v>14</v>
      </c>
      <c r="U6" s="27" t="s">
        <v>15</v>
      </c>
      <c r="V6" s="8" t="s">
        <v>14</v>
      </c>
      <c r="W6" s="8" t="s">
        <v>15</v>
      </c>
    </row>
    <row r="7" s="149" customFormat="1" ht="20.1" customHeight="1" spans="1:23">
      <c r="A7" s="8"/>
      <c r="B7" s="8"/>
      <c r="C7" s="8" t="s">
        <v>14</v>
      </c>
      <c r="D7" s="152" t="s">
        <v>15</v>
      </c>
      <c r="E7" s="8"/>
      <c r="F7" s="8"/>
      <c r="G7" s="8"/>
      <c r="H7" s="8"/>
      <c r="I7" s="8"/>
      <c r="J7" s="8"/>
      <c r="K7" s="8"/>
      <c r="L7" s="8"/>
      <c r="M7" s="153" t="s">
        <v>17</v>
      </c>
      <c r="N7" s="153" t="s">
        <v>18</v>
      </c>
      <c r="O7" s="153" t="s">
        <v>17</v>
      </c>
      <c r="P7" s="153" t="s">
        <v>18</v>
      </c>
      <c r="Q7" s="158"/>
      <c r="R7" s="158"/>
      <c r="T7" s="27"/>
      <c r="U7" s="27"/>
      <c r="V7" s="8"/>
      <c r="W7" s="8"/>
    </row>
    <row r="8" ht="20.1" customHeight="1" spans="1:23">
      <c r="A8" s="9" t="s">
        <v>19</v>
      </c>
      <c r="B8" s="10">
        <f t="shared" ref="B8:H8" si="0">SUM(B34,B9)</f>
        <v>842401</v>
      </c>
      <c r="C8" s="10">
        <f t="shared" si="0"/>
        <v>756426</v>
      </c>
      <c r="D8" s="10">
        <f t="shared" si="0"/>
        <v>600230</v>
      </c>
      <c r="E8" s="10">
        <f t="shared" si="0"/>
        <v>45495</v>
      </c>
      <c r="F8" s="10">
        <f t="shared" si="0"/>
        <v>40480</v>
      </c>
      <c r="G8" s="10">
        <f t="shared" si="0"/>
        <v>0</v>
      </c>
      <c r="H8" s="10">
        <f t="shared" si="0"/>
        <v>0</v>
      </c>
      <c r="I8" s="10">
        <f t="shared" ref="I8:O8" si="1">SUM(I34,I9)</f>
        <v>424247</v>
      </c>
      <c r="J8" s="10">
        <f t="shared" si="1"/>
        <v>322577</v>
      </c>
      <c r="K8" s="10">
        <f t="shared" si="1"/>
        <v>297422</v>
      </c>
      <c r="L8" s="10">
        <f t="shared" si="1"/>
        <v>216449</v>
      </c>
      <c r="M8" s="10">
        <f t="shared" si="1"/>
        <v>126825</v>
      </c>
      <c r="N8" s="154">
        <f t="shared" ref="N8:N10" si="2">IF(I8*K8=0,,ROUND(M8/K8*100,1))</f>
        <v>42.6</v>
      </c>
      <c r="O8" s="10">
        <f t="shared" si="1"/>
        <v>106128</v>
      </c>
      <c r="P8" s="154">
        <f t="shared" ref="P8:P10" si="3">IF(J8*L8=0,,ROUND(O8/L8*100,1))</f>
        <v>49</v>
      </c>
      <c r="Q8" s="154">
        <f>IF(B8=0,,ROUND(I8/B8*100,1))</f>
        <v>50.4</v>
      </c>
      <c r="R8" s="154">
        <f>IF(C8=0,,ROUND(I8/C8*100,1))</f>
        <v>56.1</v>
      </c>
      <c r="T8" s="159">
        <f t="shared" ref="T8:V8" si="4">SUM(T34,T9)</f>
        <v>258043</v>
      </c>
      <c r="U8" s="159">
        <f t="shared" si="4"/>
        <v>216449</v>
      </c>
      <c r="V8" s="160">
        <f t="shared" si="4"/>
        <v>39379</v>
      </c>
      <c r="W8" s="10">
        <f t="shared" ref="W8" si="5">SUM(W34,W9)</f>
        <v>0</v>
      </c>
    </row>
    <row r="9" ht="20.1" customHeight="1" spans="1:23">
      <c r="A9" s="12" t="s">
        <v>65</v>
      </c>
      <c r="B9" s="10">
        <f>SUM(C9,H9,G9,F9,E9)</f>
        <v>711848</v>
      </c>
      <c r="C9" s="10">
        <f t="shared" ref="C9:H9" si="6">SUM(C10:C33)</f>
        <v>640346</v>
      </c>
      <c r="D9" s="10">
        <f t="shared" si="6"/>
        <v>494280</v>
      </c>
      <c r="E9" s="10">
        <f t="shared" si="6"/>
        <v>31022</v>
      </c>
      <c r="F9" s="10">
        <f t="shared" si="6"/>
        <v>40480</v>
      </c>
      <c r="G9" s="10">
        <f t="shared" si="6"/>
        <v>0</v>
      </c>
      <c r="H9" s="10">
        <f t="shared" si="6"/>
        <v>0</v>
      </c>
      <c r="I9" s="10">
        <f t="shared" ref="I9:O9" si="7">SUM(I10:I33)</f>
        <v>378768</v>
      </c>
      <c r="J9" s="10">
        <f t="shared" si="7"/>
        <v>284052</v>
      </c>
      <c r="K9" s="10">
        <f t="shared" si="7"/>
        <v>251838</v>
      </c>
      <c r="L9" s="10">
        <f t="shared" si="7"/>
        <v>188372</v>
      </c>
      <c r="M9" s="10">
        <f t="shared" si="7"/>
        <v>126930</v>
      </c>
      <c r="N9" s="154">
        <f t="shared" si="2"/>
        <v>50.4</v>
      </c>
      <c r="O9" s="10">
        <f t="shared" si="7"/>
        <v>95680</v>
      </c>
      <c r="P9" s="154">
        <f t="shared" si="3"/>
        <v>50.8</v>
      </c>
      <c r="Q9" s="154">
        <f>IF(B9=0,,ROUND(I9/B9*100,1))</f>
        <v>53.2</v>
      </c>
      <c r="R9" s="154">
        <f>IF(C9=0,,ROUND(I9/C9*100,1))</f>
        <v>59.2</v>
      </c>
      <c r="T9" s="159">
        <f t="shared" ref="T9:V9" si="8">SUM(T10:T33)</f>
        <v>228580</v>
      </c>
      <c r="U9" s="159">
        <f t="shared" si="8"/>
        <v>188372</v>
      </c>
      <c r="V9" s="160">
        <f t="shared" si="8"/>
        <v>23258</v>
      </c>
      <c r="W9" s="10">
        <f t="shared" ref="W9" si="9">SUM(W10:W33)</f>
        <v>0</v>
      </c>
    </row>
    <row r="10" ht="20.1" customHeight="1" spans="1:23">
      <c r="A10" s="13" t="s">
        <v>66</v>
      </c>
      <c r="B10" s="10">
        <f>SUM(C10,H10,G10,F10,E10)</f>
        <v>47925</v>
      </c>
      <c r="C10" s="10">
        <v>45420</v>
      </c>
      <c r="D10" s="10">
        <v>17045</v>
      </c>
      <c r="E10" s="10">
        <v>88</v>
      </c>
      <c r="F10" s="10">
        <v>990</v>
      </c>
      <c r="G10" s="10">
        <v>1427</v>
      </c>
      <c r="H10" s="10"/>
      <c r="I10" s="10">
        <v>37585</v>
      </c>
      <c r="J10" s="10">
        <v>16874</v>
      </c>
      <c r="K10" s="10">
        <f>SUM(T10,V10)</f>
        <v>21269</v>
      </c>
      <c r="L10" s="10">
        <f>SUM(U10,W10)</f>
        <v>8715</v>
      </c>
      <c r="M10" s="10">
        <f>I10-K10</f>
        <v>16316</v>
      </c>
      <c r="N10" s="154">
        <f t="shared" si="2"/>
        <v>76.7</v>
      </c>
      <c r="O10" s="10">
        <f>J10-L10</f>
        <v>8159</v>
      </c>
      <c r="P10" s="154">
        <f t="shared" si="3"/>
        <v>93.6</v>
      </c>
      <c r="Q10" s="154">
        <f>IF(B10=0,,ROUND(I10/B10*100,1))</f>
        <v>78.4</v>
      </c>
      <c r="R10" s="154">
        <f>IF(C10=0,,ROUND(I10/C10*100,1))</f>
        <v>82.7</v>
      </c>
      <c r="T10" s="159">
        <v>19197</v>
      </c>
      <c r="U10" s="159">
        <v>8715</v>
      </c>
      <c r="V10" s="10">
        <v>2072</v>
      </c>
      <c r="W10" s="10"/>
    </row>
    <row r="11" ht="20.1" customHeight="1" spans="1:23">
      <c r="A11" s="13" t="s">
        <v>67</v>
      </c>
      <c r="B11" s="10">
        <f>SUM(C11:H11)</f>
        <v>39707</v>
      </c>
      <c r="C11" s="10">
        <v>18802</v>
      </c>
      <c r="D11" s="10">
        <v>18266</v>
      </c>
      <c r="E11" s="10"/>
      <c r="F11" s="10">
        <v>2631</v>
      </c>
      <c r="G11" s="10">
        <v>8</v>
      </c>
      <c r="H11" s="10"/>
      <c r="I11" s="10">
        <v>16604</v>
      </c>
      <c r="J11" s="10">
        <v>16409</v>
      </c>
      <c r="K11" s="10">
        <f t="shared" ref="K11:K40" si="10">SUM(T11,V11)</f>
        <v>10141</v>
      </c>
      <c r="L11" s="10">
        <f t="shared" ref="L11:L40" si="11">SUM(U11,W11)</f>
        <v>9875</v>
      </c>
      <c r="M11" s="10">
        <f t="shared" ref="M11:M39" si="12">I11-K11</f>
        <v>6463</v>
      </c>
      <c r="N11" s="154">
        <f t="shared" ref="N11:N32" si="13">IF(I11*K11=0,,ROUND(M11/K11*100,1))</f>
        <v>63.7</v>
      </c>
      <c r="O11" s="10">
        <f t="shared" ref="O11:O39" si="14">J11-L11</f>
        <v>6534</v>
      </c>
      <c r="P11" s="154">
        <f t="shared" ref="P11:P40" si="15">IF(J11*L11=0,,ROUND(O11/L11*100,1))</f>
        <v>66.2</v>
      </c>
      <c r="Q11" s="154">
        <f t="shared" ref="Q11:Q40" si="16">IF(B11=0,,ROUND(I11/B11*100,1))</f>
        <v>41.8</v>
      </c>
      <c r="R11" s="154">
        <f>IF(C11=0,,ROUND(I11/C11*100,1))</f>
        <v>88.3</v>
      </c>
      <c r="T11" s="159">
        <v>9875</v>
      </c>
      <c r="U11" s="159">
        <v>9875</v>
      </c>
      <c r="V11" s="10">
        <v>266</v>
      </c>
      <c r="W11" s="10"/>
    </row>
    <row r="12" ht="20.1" customHeight="1" spans="1:23">
      <c r="A12" s="13" t="s">
        <v>68</v>
      </c>
      <c r="B12" s="10">
        <f t="shared" ref="B12:B33" si="17">SUM(C12:H12)</f>
        <v>177460</v>
      </c>
      <c r="C12" s="10">
        <v>85277</v>
      </c>
      <c r="D12" s="10">
        <v>81120</v>
      </c>
      <c r="E12" s="10">
        <v>231</v>
      </c>
      <c r="F12" s="10">
        <v>10446</v>
      </c>
      <c r="G12" s="10">
        <v>386</v>
      </c>
      <c r="H12" s="10"/>
      <c r="I12" s="10">
        <v>115748</v>
      </c>
      <c r="J12" s="10">
        <v>113420</v>
      </c>
      <c r="K12" s="10">
        <f t="shared" si="10"/>
        <v>48622</v>
      </c>
      <c r="L12" s="10">
        <f t="shared" si="11"/>
        <v>45810</v>
      </c>
      <c r="M12" s="10">
        <f t="shared" si="12"/>
        <v>67126</v>
      </c>
      <c r="N12" s="154">
        <f t="shared" si="13"/>
        <v>138.1</v>
      </c>
      <c r="O12" s="10">
        <f t="shared" si="14"/>
        <v>67610</v>
      </c>
      <c r="P12" s="154">
        <f t="shared" si="15"/>
        <v>147.6</v>
      </c>
      <c r="Q12" s="154">
        <f t="shared" si="16"/>
        <v>65.2</v>
      </c>
      <c r="R12" s="154">
        <v>311.7</v>
      </c>
      <c r="T12" s="159">
        <v>46401</v>
      </c>
      <c r="U12" s="159">
        <v>45810</v>
      </c>
      <c r="V12" s="10">
        <v>2221</v>
      </c>
      <c r="W12" s="10"/>
    </row>
    <row r="13" ht="20.1" customHeight="1" spans="1:23">
      <c r="A13" s="13" t="s">
        <v>69</v>
      </c>
      <c r="B13" s="10">
        <f t="shared" si="17"/>
        <v>558</v>
      </c>
      <c r="C13" s="10">
        <v>192</v>
      </c>
      <c r="D13" s="10">
        <v>192</v>
      </c>
      <c r="E13" s="10">
        <v>174</v>
      </c>
      <c r="F13" s="10"/>
      <c r="G13" s="10"/>
      <c r="H13" s="10"/>
      <c r="I13" s="10">
        <v>278</v>
      </c>
      <c r="J13" s="10">
        <v>209</v>
      </c>
      <c r="K13" s="10">
        <f t="shared" si="10"/>
        <v>36</v>
      </c>
      <c r="L13" s="10">
        <f t="shared" si="11"/>
        <v>36</v>
      </c>
      <c r="M13" s="10">
        <f t="shared" si="12"/>
        <v>242</v>
      </c>
      <c r="N13" s="154">
        <f t="shared" si="13"/>
        <v>672.2</v>
      </c>
      <c r="O13" s="10">
        <f t="shared" si="14"/>
        <v>173</v>
      </c>
      <c r="P13" s="154">
        <f t="shared" si="15"/>
        <v>480.6</v>
      </c>
      <c r="Q13" s="154">
        <f t="shared" si="16"/>
        <v>49.8</v>
      </c>
      <c r="R13" s="154">
        <v>2.4</v>
      </c>
      <c r="T13" s="159">
        <v>36</v>
      </c>
      <c r="U13" s="159">
        <v>36</v>
      </c>
      <c r="V13" s="10"/>
      <c r="W13" s="10"/>
    </row>
    <row r="14" ht="20.1" customHeight="1" spans="1:23">
      <c r="A14" s="13" t="s">
        <v>70</v>
      </c>
      <c r="B14" s="10">
        <f t="shared" si="17"/>
        <v>7379</v>
      </c>
      <c r="C14" s="10">
        <v>3999</v>
      </c>
      <c r="D14" s="10">
        <v>2907</v>
      </c>
      <c r="E14" s="10">
        <v>17</v>
      </c>
      <c r="F14" s="10">
        <v>385</v>
      </c>
      <c r="G14" s="10">
        <v>71</v>
      </c>
      <c r="H14" s="10"/>
      <c r="I14" s="10">
        <v>4052</v>
      </c>
      <c r="J14" s="10">
        <v>3700</v>
      </c>
      <c r="K14" s="10">
        <f t="shared" si="10"/>
        <v>1612</v>
      </c>
      <c r="L14" s="10">
        <f t="shared" si="11"/>
        <v>1337</v>
      </c>
      <c r="M14" s="10">
        <f t="shared" si="12"/>
        <v>2440</v>
      </c>
      <c r="N14" s="154">
        <f t="shared" si="13"/>
        <v>151.4</v>
      </c>
      <c r="O14" s="10">
        <f t="shared" si="14"/>
        <v>2363</v>
      </c>
      <c r="P14" s="154">
        <f t="shared" si="15"/>
        <v>176.7</v>
      </c>
      <c r="Q14" s="154">
        <f t="shared" si="16"/>
        <v>54.9</v>
      </c>
      <c r="R14" s="154">
        <v>63.5</v>
      </c>
      <c r="T14" s="159">
        <v>1489</v>
      </c>
      <c r="U14" s="159">
        <v>1337</v>
      </c>
      <c r="V14" s="10">
        <v>123</v>
      </c>
      <c r="W14" s="10"/>
    </row>
    <row r="15" ht="20.1" customHeight="1" spans="1:23">
      <c r="A15" s="13" t="s">
        <v>71</v>
      </c>
      <c r="B15" s="10">
        <f t="shared" si="17"/>
        <v>190972</v>
      </c>
      <c r="C15" s="10">
        <v>100976</v>
      </c>
      <c r="D15" s="10">
        <v>84296</v>
      </c>
      <c r="E15" s="10">
        <v>2862</v>
      </c>
      <c r="F15" s="10">
        <v>2237</v>
      </c>
      <c r="G15" s="10">
        <v>601</v>
      </c>
      <c r="H15" s="10"/>
      <c r="I15" s="10">
        <v>34374</v>
      </c>
      <c r="J15" s="10">
        <v>29372</v>
      </c>
      <c r="K15" s="10">
        <f t="shared" si="10"/>
        <v>54710</v>
      </c>
      <c r="L15" s="10">
        <f t="shared" si="11"/>
        <v>49297</v>
      </c>
      <c r="M15" s="10">
        <f t="shared" si="12"/>
        <v>-20336</v>
      </c>
      <c r="N15" s="154">
        <f t="shared" si="13"/>
        <v>-37.2</v>
      </c>
      <c r="O15" s="10">
        <f t="shared" si="14"/>
        <v>-19925</v>
      </c>
      <c r="P15" s="154">
        <f t="shared" si="15"/>
        <v>-40.4</v>
      </c>
      <c r="Q15" s="154">
        <f t="shared" si="16"/>
        <v>18</v>
      </c>
      <c r="R15" s="154">
        <v>2414.5</v>
      </c>
      <c r="T15" s="159">
        <v>51778</v>
      </c>
      <c r="U15" s="159">
        <v>49297</v>
      </c>
      <c r="V15" s="10">
        <v>2932</v>
      </c>
      <c r="W15" s="10"/>
    </row>
    <row r="16" ht="20.1" customHeight="1" spans="1:23">
      <c r="A16" s="13" t="s">
        <v>72</v>
      </c>
      <c r="B16" s="10">
        <f t="shared" si="17"/>
        <v>65237</v>
      </c>
      <c r="C16" s="10">
        <v>30796</v>
      </c>
      <c r="D16" s="10">
        <v>27298</v>
      </c>
      <c r="E16" s="10">
        <v>2290</v>
      </c>
      <c r="F16" s="10"/>
      <c r="G16" s="10">
        <v>4853</v>
      </c>
      <c r="H16" s="10"/>
      <c r="I16" s="10">
        <v>23346</v>
      </c>
      <c r="J16" s="10">
        <v>22285</v>
      </c>
      <c r="K16" s="10">
        <f t="shared" si="10"/>
        <v>17289</v>
      </c>
      <c r="L16" s="10">
        <f t="shared" si="11"/>
        <v>15264</v>
      </c>
      <c r="M16" s="10">
        <f t="shared" si="12"/>
        <v>6057</v>
      </c>
      <c r="N16" s="154">
        <f t="shared" si="13"/>
        <v>35</v>
      </c>
      <c r="O16" s="10">
        <f t="shared" si="14"/>
        <v>7021</v>
      </c>
      <c r="P16" s="154">
        <f t="shared" si="15"/>
        <v>46</v>
      </c>
      <c r="Q16" s="154">
        <f t="shared" si="16"/>
        <v>35.8</v>
      </c>
      <c r="R16" s="154">
        <v>55.8</v>
      </c>
      <c r="T16" s="159">
        <v>16200</v>
      </c>
      <c r="U16" s="159">
        <v>15264</v>
      </c>
      <c r="V16" s="10">
        <v>1089</v>
      </c>
      <c r="W16" s="10"/>
    </row>
    <row r="17" ht="20.1" customHeight="1" spans="1:23">
      <c r="A17" s="13" t="s">
        <v>73</v>
      </c>
      <c r="B17" s="10">
        <f t="shared" si="17"/>
        <v>3876</v>
      </c>
      <c r="C17" s="10">
        <v>405</v>
      </c>
      <c r="D17" s="10"/>
      <c r="E17" s="10">
        <v>3404</v>
      </c>
      <c r="F17" s="10"/>
      <c r="G17" s="10">
        <v>67</v>
      </c>
      <c r="H17" s="10"/>
      <c r="I17" s="10">
        <v>1002</v>
      </c>
      <c r="J17" s="10">
        <v>837</v>
      </c>
      <c r="K17" s="10">
        <f t="shared" si="10"/>
        <v>697</v>
      </c>
      <c r="L17" s="10">
        <f t="shared" si="11"/>
        <v>287</v>
      </c>
      <c r="M17" s="10">
        <f t="shared" si="12"/>
        <v>305</v>
      </c>
      <c r="N17" s="154">
        <f t="shared" si="13"/>
        <v>43.8</v>
      </c>
      <c r="O17" s="10">
        <f t="shared" si="14"/>
        <v>550</v>
      </c>
      <c r="P17" s="154">
        <f t="shared" si="15"/>
        <v>191.6</v>
      </c>
      <c r="Q17" s="154">
        <f t="shared" si="16"/>
        <v>25.9</v>
      </c>
      <c r="R17" s="154">
        <v>6.9</v>
      </c>
      <c r="T17" s="159">
        <v>669</v>
      </c>
      <c r="U17" s="159">
        <v>287</v>
      </c>
      <c r="V17" s="10">
        <v>28</v>
      </c>
      <c r="W17" s="10"/>
    </row>
    <row r="18" ht="20.1" customHeight="1" spans="1:23">
      <c r="A18" s="13" t="s">
        <v>74</v>
      </c>
      <c r="B18" s="10">
        <f t="shared" si="17"/>
        <v>112016</v>
      </c>
      <c r="C18" s="10">
        <v>58863</v>
      </c>
      <c r="D18" s="10">
        <v>49152</v>
      </c>
      <c r="E18" s="10">
        <v>646</v>
      </c>
      <c r="F18" s="10">
        <v>2210</v>
      </c>
      <c r="G18" s="10">
        <v>1145</v>
      </c>
      <c r="H18" s="10"/>
      <c r="I18" s="10">
        <v>32874</v>
      </c>
      <c r="J18" s="10">
        <v>17695</v>
      </c>
      <c r="K18" s="10">
        <f t="shared" si="10"/>
        <v>20614</v>
      </c>
      <c r="L18" s="10">
        <f t="shared" si="11"/>
        <v>16020</v>
      </c>
      <c r="M18" s="10">
        <f t="shared" si="12"/>
        <v>12260</v>
      </c>
      <c r="N18" s="154">
        <f t="shared" si="13"/>
        <v>59.5</v>
      </c>
      <c r="O18" s="10">
        <f t="shared" si="14"/>
        <v>1675</v>
      </c>
      <c r="P18" s="154">
        <f t="shared" si="15"/>
        <v>10.5</v>
      </c>
      <c r="Q18" s="154">
        <f t="shared" si="16"/>
        <v>29.3</v>
      </c>
      <c r="R18" s="154">
        <v>204</v>
      </c>
      <c r="T18" s="159">
        <v>19347</v>
      </c>
      <c r="U18" s="159">
        <v>16020</v>
      </c>
      <c r="V18" s="10">
        <v>1267</v>
      </c>
      <c r="W18" s="10"/>
    </row>
    <row r="19" ht="20.1" customHeight="1" spans="1:23">
      <c r="A19" s="13" t="s">
        <v>75</v>
      </c>
      <c r="B19" s="10">
        <f t="shared" si="17"/>
        <v>157574</v>
      </c>
      <c r="C19" s="10">
        <v>71142</v>
      </c>
      <c r="D19" s="10">
        <v>57586</v>
      </c>
      <c r="E19" s="10">
        <v>7391</v>
      </c>
      <c r="F19" s="10">
        <v>21455</v>
      </c>
      <c r="G19" s="10"/>
      <c r="H19" s="10"/>
      <c r="I19" s="10">
        <v>30538</v>
      </c>
      <c r="J19" s="10">
        <v>23150</v>
      </c>
      <c r="K19" s="10">
        <f t="shared" si="10"/>
        <v>13628</v>
      </c>
      <c r="L19" s="10">
        <f t="shared" si="11"/>
        <v>8948</v>
      </c>
      <c r="M19" s="10">
        <f t="shared" si="12"/>
        <v>16910</v>
      </c>
      <c r="N19" s="154">
        <f t="shared" si="13"/>
        <v>124.1</v>
      </c>
      <c r="O19" s="10">
        <f t="shared" si="14"/>
        <v>14202</v>
      </c>
      <c r="P19" s="154">
        <f t="shared" si="15"/>
        <v>158.7</v>
      </c>
      <c r="Q19" s="154">
        <f t="shared" si="16"/>
        <v>19.4</v>
      </c>
      <c r="R19" s="154">
        <v>204.4</v>
      </c>
      <c r="T19" s="159">
        <v>12523</v>
      </c>
      <c r="U19" s="159">
        <v>8948</v>
      </c>
      <c r="V19" s="10">
        <v>1105</v>
      </c>
      <c r="W19" s="10"/>
    </row>
    <row r="20" ht="18" customHeight="1" spans="1:23">
      <c r="A20" s="13" t="s">
        <v>76</v>
      </c>
      <c r="B20" s="10">
        <f t="shared" si="17"/>
        <v>5174</v>
      </c>
      <c r="C20" s="10">
        <v>2244</v>
      </c>
      <c r="D20" s="10">
        <v>1153</v>
      </c>
      <c r="E20" s="10">
        <v>1458</v>
      </c>
      <c r="F20" s="10"/>
      <c r="G20" s="10">
        <v>319</v>
      </c>
      <c r="H20" s="10"/>
      <c r="I20" s="10">
        <v>4926</v>
      </c>
      <c r="J20" s="10">
        <v>3540</v>
      </c>
      <c r="K20" s="10">
        <f t="shared" si="10"/>
        <v>3615</v>
      </c>
      <c r="L20" s="10">
        <f t="shared" si="11"/>
        <v>3094</v>
      </c>
      <c r="M20" s="10">
        <f t="shared" si="12"/>
        <v>1311</v>
      </c>
      <c r="N20" s="154">
        <f t="shared" si="13"/>
        <v>36.3</v>
      </c>
      <c r="O20" s="10">
        <f t="shared" si="14"/>
        <v>446</v>
      </c>
      <c r="P20" s="154">
        <f t="shared" si="15"/>
        <v>14.4</v>
      </c>
      <c r="Q20" s="154">
        <f t="shared" si="16"/>
        <v>95.2</v>
      </c>
      <c r="R20" s="154">
        <v>58.3</v>
      </c>
      <c r="T20" s="159">
        <v>3166</v>
      </c>
      <c r="U20" s="159">
        <v>3094</v>
      </c>
      <c r="V20" s="10">
        <v>449</v>
      </c>
      <c r="W20" s="10"/>
    </row>
    <row r="21" ht="20.1" customHeight="1" spans="1:23">
      <c r="A21" s="13" t="s">
        <v>77</v>
      </c>
      <c r="B21" s="10">
        <f t="shared" si="17"/>
        <v>55521</v>
      </c>
      <c r="C21" s="10">
        <v>50364</v>
      </c>
      <c r="D21" s="10">
        <v>3177</v>
      </c>
      <c r="E21" s="10">
        <v>1980</v>
      </c>
      <c r="F21" s="10"/>
      <c r="G21" s="10"/>
      <c r="H21" s="10"/>
      <c r="I21" s="10">
        <v>35812</v>
      </c>
      <c r="J21" s="10">
        <v>323</v>
      </c>
      <c r="K21" s="10">
        <f t="shared" si="10"/>
        <v>26821</v>
      </c>
      <c r="L21" s="10">
        <f t="shared" si="11"/>
        <v>163</v>
      </c>
      <c r="M21" s="10">
        <f t="shared" si="12"/>
        <v>8991</v>
      </c>
      <c r="N21" s="154">
        <f t="shared" si="13"/>
        <v>33.5</v>
      </c>
      <c r="O21" s="10">
        <f t="shared" si="14"/>
        <v>160</v>
      </c>
      <c r="P21" s="154">
        <f t="shared" si="15"/>
        <v>98.2</v>
      </c>
      <c r="Q21" s="154">
        <f t="shared" si="16"/>
        <v>64.5</v>
      </c>
      <c r="R21" s="154">
        <v>2183</v>
      </c>
      <c r="T21" s="159">
        <v>16993</v>
      </c>
      <c r="U21" s="159">
        <v>163</v>
      </c>
      <c r="V21" s="10">
        <v>9828</v>
      </c>
      <c r="W21" s="10"/>
    </row>
    <row r="22" ht="20.1" customHeight="1" spans="1:23">
      <c r="A22" s="13" t="s">
        <v>78</v>
      </c>
      <c r="B22" s="10">
        <f t="shared" si="17"/>
        <v>1126</v>
      </c>
      <c r="C22" s="10">
        <v>373</v>
      </c>
      <c r="D22" s="10">
        <v>373</v>
      </c>
      <c r="E22" s="10">
        <v>380</v>
      </c>
      <c r="F22" s="10"/>
      <c r="G22" s="10"/>
      <c r="H22" s="10"/>
      <c r="I22" s="10">
        <v>200</v>
      </c>
      <c r="J22" s="10">
        <v>200</v>
      </c>
      <c r="K22" s="10">
        <f t="shared" si="10"/>
        <v>193</v>
      </c>
      <c r="L22" s="10">
        <f t="shared" si="11"/>
        <v>76</v>
      </c>
      <c r="M22" s="10">
        <f t="shared" si="12"/>
        <v>7</v>
      </c>
      <c r="N22" s="154">
        <f t="shared" si="13"/>
        <v>3.6</v>
      </c>
      <c r="O22" s="10">
        <f t="shared" si="14"/>
        <v>124</v>
      </c>
      <c r="P22" s="154">
        <f t="shared" si="15"/>
        <v>163.2</v>
      </c>
      <c r="Q22" s="154">
        <f t="shared" si="16"/>
        <v>17.8</v>
      </c>
      <c r="R22" s="154">
        <v>0.7</v>
      </c>
      <c r="T22" s="159">
        <v>193</v>
      </c>
      <c r="U22" s="159">
        <v>76</v>
      </c>
      <c r="V22" s="10"/>
      <c r="W22" s="10"/>
    </row>
    <row r="23" ht="20.1" customHeight="1" spans="1:23">
      <c r="A23" s="13" t="s">
        <v>79</v>
      </c>
      <c r="B23" s="10">
        <f t="shared" si="17"/>
        <v>0</v>
      </c>
      <c r="C23" s="10"/>
      <c r="D23" s="10"/>
      <c r="E23" s="10"/>
      <c r="F23" s="10"/>
      <c r="G23" s="10"/>
      <c r="H23" s="10"/>
      <c r="I23" s="10"/>
      <c r="J23" s="10"/>
      <c r="K23" s="10">
        <f t="shared" si="10"/>
        <v>1</v>
      </c>
      <c r="L23" s="10">
        <f t="shared" si="11"/>
        <v>0</v>
      </c>
      <c r="M23" s="10">
        <f t="shared" si="12"/>
        <v>-1</v>
      </c>
      <c r="N23" s="154">
        <f t="shared" si="13"/>
        <v>0</v>
      </c>
      <c r="O23" s="10">
        <f t="shared" si="14"/>
        <v>0</v>
      </c>
      <c r="P23" s="154">
        <f t="shared" si="15"/>
        <v>0</v>
      </c>
      <c r="Q23" s="154">
        <f t="shared" si="16"/>
        <v>0</v>
      </c>
      <c r="R23" s="154">
        <v>0</v>
      </c>
      <c r="T23" s="159">
        <v>0</v>
      </c>
      <c r="U23" s="159">
        <v>0</v>
      </c>
      <c r="V23" s="10">
        <v>1</v>
      </c>
      <c r="W23" s="10"/>
    </row>
    <row r="24" ht="20.1" customHeight="1" spans="1:23">
      <c r="A24" s="13" t="s">
        <v>80</v>
      </c>
      <c r="B24" s="10">
        <f t="shared" si="17"/>
        <v>0</v>
      </c>
      <c r="C24" s="10"/>
      <c r="D24" s="10"/>
      <c r="E24" s="10"/>
      <c r="F24" s="10"/>
      <c r="G24" s="10"/>
      <c r="H24" s="10"/>
      <c r="I24" s="10"/>
      <c r="J24" s="10"/>
      <c r="K24" s="10">
        <f t="shared" si="10"/>
        <v>0</v>
      </c>
      <c r="L24" s="10">
        <f t="shared" si="11"/>
        <v>0</v>
      </c>
      <c r="M24" s="10">
        <f t="shared" si="12"/>
        <v>0</v>
      </c>
      <c r="N24" s="154">
        <f t="shared" si="13"/>
        <v>0</v>
      </c>
      <c r="O24" s="10">
        <f t="shared" si="14"/>
        <v>0</v>
      </c>
      <c r="P24" s="154">
        <f t="shared" si="15"/>
        <v>0</v>
      </c>
      <c r="Q24" s="154">
        <f t="shared" si="16"/>
        <v>0</v>
      </c>
      <c r="R24" s="154">
        <v>0</v>
      </c>
      <c r="T24" s="159">
        <v>0</v>
      </c>
      <c r="U24" s="159">
        <v>0</v>
      </c>
      <c r="V24" s="10"/>
      <c r="W24" s="10"/>
    </row>
    <row r="25" ht="20.1" customHeight="1" spans="1:23">
      <c r="A25" s="13" t="s">
        <v>81</v>
      </c>
      <c r="B25" s="10">
        <f t="shared" si="17"/>
        <v>6249</v>
      </c>
      <c r="C25" s="10">
        <v>3219</v>
      </c>
      <c r="D25" s="10">
        <v>2945</v>
      </c>
      <c r="E25" s="10"/>
      <c r="F25" s="10"/>
      <c r="G25" s="10">
        <v>85</v>
      </c>
      <c r="H25" s="10"/>
      <c r="I25" s="10">
        <v>4726</v>
      </c>
      <c r="J25" s="10">
        <v>4307</v>
      </c>
      <c r="K25" s="10">
        <f t="shared" si="10"/>
        <v>2341</v>
      </c>
      <c r="L25" s="10">
        <f t="shared" si="11"/>
        <v>2284</v>
      </c>
      <c r="M25" s="10">
        <f t="shared" si="12"/>
        <v>2385</v>
      </c>
      <c r="N25" s="154">
        <f t="shared" si="13"/>
        <v>101.9</v>
      </c>
      <c r="O25" s="10">
        <f t="shared" si="14"/>
        <v>2023</v>
      </c>
      <c r="P25" s="154">
        <f t="shared" si="15"/>
        <v>88.6</v>
      </c>
      <c r="Q25" s="154">
        <f t="shared" si="16"/>
        <v>75.6</v>
      </c>
      <c r="R25" s="154">
        <f>IF(C25=0,,ROUND(I25/C25*100,1))</f>
        <v>146.8</v>
      </c>
      <c r="T25" s="159">
        <v>2288</v>
      </c>
      <c r="U25" s="159">
        <v>2284</v>
      </c>
      <c r="V25" s="10">
        <v>53</v>
      </c>
      <c r="W25" s="10"/>
    </row>
    <row r="26" ht="20.1" customHeight="1" spans="1:23">
      <c r="A26" s="13" t="s">
        <v>82</v>
      </c>
      <c r="B26" s="10">
        <f t="shared" si="17"/>
        <v>52889</v>
      </c>
      <c r="C26" s="10">
        <v>25035</v>
      </c>
      <c r="D26" s="10">
        <v>21071</v>
      </c>
      <c r="E26" s="10">
        <v>6657</v>
      </c>
      <c r="F26" s="10">
        <v>126</v>
      </c>
      <c r="G26" s="10"/>
      <c r="H26" s="10"/>
      <c r="I26" s="10">
        <v>10967</v>
      </c>
      <c r="J26" s="10">
        <v>9652</v>
      </c>
      <c r="K26" s="10">
        <f t="shared" si="10"/>
        <v>10182</v>
      </c>
      <c r="L26" s="10">
        <f t="shared" si="11"/>
        <v>8715</v>
      </c>
      <c r="M26" s="10">
        <f t="shared" si="12"/>
        <v>785</v>
      </c>
      <c r="N26" s="154">
        <f t="shared" si="13"/>
        <v>7.7</v>
      </c>
      <c r="O26" s="10">
        <f t="shared" si="14"/>
        <v>937</v>
      </c>
      <c r="P26" s="154">
        <f t="shared" si="15"/>
        <v>10.8</v>
      </c>
      <c r="Q26" s="154">
        <f t="shared" si="16"/>
        <v>20.7</v>
      </c>
      <c r="R26" s="154">
        <v>22</v>
      </c>
      <c r="T26" s="159">
        <v>9612</v>
      </c>
      <c r="U26" s="159">
        <v>8715</v>
      </c>
      <c r="V26" s="10">
        <v>570</v>
      </c>
      <c r="W26" s="10"/>
    </row>
    <row r="27" ht="20.1" customHeight="1" spans="1:23">
      <c r="A27" s="13" t="s">
        <v>83</v>
      </c>
      <c r="B27" s="10">
        <f t="shared" si="17"/>
        <v>1110</v>
      </c>
      <c r="C27" s="10">
        <v>555</v>
      </c>
      <c r="D27" s="10">
        <v>555</v>
      </c>
      <c r="E27" s="10"/>
      <c r="F27" s="10"/>
      <c r="G27" s="10"/>
      <c r="H27" s="10"/>
      <c r="I27" s="10"/>
      <c r="J27" s="10"/>
      <c r="K27" s="10">
        <f t="shared" si="10"/>
        <v>0</v>
      </c>
      <c r="L27" s="10">
        <f t="shared" si="11"/>
        <v>0</v>
      </c>
      <c r="M27" s="10">
        <f t="shared" si="12"/>
        <v>0</v>
      </c>
      <c r="N27" s="154">
        <f t="shared" si="13"/>
        <v>0</v>
      </c>
      <c r="O27" s="10">
        <f t="shared" si="14"/>
        <v>0</v>
      </c>
      <c r="P27" s="154">
        <f t="shared" si="15"/>
        <v>0</v>
      </c>
      <c r="Q27" s="154">
        <f t="shared" si="16"/>
        <v>0</v>
      </c>
      <c r="R27" s="154">
        <v>0</v>
      </c>
      <c r="T27" s="159">
        <v>0</v>
      </c>
      <c r="U27" s="159">
        <v>0</v>
      </c>
      <c r="V27" s="10"/>
      <c r="W27" s="10"/>
    </row>
    <row r="28" ht="20.1" customHeight="1" spans="1:23">
      <c r="A28" s="13" t="s">
        <v>84</v>
      </c>
      <c r="B28" s="10">
        <f t="shared" si="17"/>
        <v>6473</v>
      </c>
      <c r="C28" s="10">
        <v>3459</v>
      </c>
      <c r="D28" s="10">
        <v>2977</v>
      </c>
      <c r="E28" s="10">
        <v>37</v>
      </c>
      <c r="F28" s="10"/>
      <c r="G28" s="10"/>
      <c r="H28" s="10"/>
      <c r="I28" s="10">
        <v>2162</v>
      </c>
      <c r="J28" s="10">
        <v>1497</v>
      </c>
      <c r="K28" s="10">
        <f t="shared" si="10"/>
        <v>1688</v>
      </c>
      <c r="L28" s="10">
        <f t="shared" si="11"/>
        <v>1399</v>
      </c>
      <c r="M28" s="10">
        <f t="shared" si="12"/>
        <v>474</v>
      </c>
      <c r="N28" s="154">
        <f t="shared" si="13"/>
        <v>28.1</v>
      </c>
      <c r="O28" s="10">
        <f t="shared" si="14"/>
        <v>98</v>
      </c>
      <c r="P28" s="154">
        <f t="shared" si="15"/>
        <v>7</v>
      </c>
      <c r="Q28" s="154">
        <f t="shared" si="16"/>
        <v>33.4</v>
      </c>
      <c r="R28" s="154">
        <v>18.2</v>
      </c>
      <c r="T28" s="159">
        <v>1558</v>
      </c>
      <c r="U28" s="159">
        <v>1399</v>
      </c>
      <c r="V28" s="10">
        <v>130</v>
      </c>
      <c r="W28" s="10"/>
    </row>
    <row r="29" ht="20.1" customHeight="1" spans="1:23">
      <c r="A29" s="13" t="s">
        <v>63</v>
      </c>
      <c r="B29" s="10">
        <f t="shared" si="17"/>
        <v>12014</v>
      </c>
      <c r="C29" s="10">
        <v>11986</v>
      </c>
      <c r="D29" s="10">
        <v>9000</v>
      </c>
      <c r="E29" s="10"/>
      <c r="F29" s="10"/>
      <c r="G29" s="10">
        <v>-8972</v>
      </c>
      <c r="H29" s="10"/>
      <c r="I29" s="10"/>
      <c r="J29" s="10"/>
      <c r="K29" s="10">
        <f t="shared" si="10"/>
        <v>0</v>
      </c>
      <c r="L29" s="10">
        <f t="shared" si="11"/>
        <v>0</v>
      </c>
      <c r="M29" s="10">
        <f t="shared" si="12"/>
        <v>0</v>
      </c>
      <c r="N29" s="154">
        <f t="shared" si="13"/>
        <v>0</v>
      </c>
      <c r="O29" s="10">
        <f t="shared" si="14"/>
        <v>0</v>
      </c>
      <c r="P29" s="154">
        <f t="shared" si="15"/>
        <v>0</v>
      </c>
      <c r="Q29" s="154">
        <f t="shared" si="16"/>
        <v>0</v>
      </c>
      <c r="R29" s="154">
        <v>0</v>
      </c>
      <c r="T29" s="159"/>
      <c r="U29" s="159"/>
      <c r="V29" s="10"/>
      <c r="W29" s="10"/>
    </row>
    <row r="30" ht="20.1" customHeight="1" spans="1:23">
      <c r="A30" s="13" t="s">
        <v>85</v>
      </c>
      <c r="B30" s="10">
        <f t="shared" si="17"/>
        <v>174260</v>
      </c>
      <c r="C30" s="10">
        <v>87676</v>
      </c>
      <c r="D30" s="10">
        <v>83167</v>
      </c>
      <c r="E30" s="10">
        <v>3407</v>
      </c>
      <c r="F30" s="10"/>
      <c r="G30" s="10">
        <v>10</v>
      </c>
      <c r="H30" s="10"/>
      <c r="I30" s="10">
        <v>467</v>
      </c>
      <c r="J30" s="10">
        <v>467</v>
      </c>
      <c r="K30" s="10">
        <f t="shared" si="10"/>
        <v>768</v>
      </c>
      <c r="L30" s="10">
        <f t="shared" si="11"/>
        <v>558</v>
      </c>
      <c r="M30" s="10">
        <f t="shared" si="12"/>
        <v>-301</v>
      </c>
      <c r="N30" s="154">
        <f t="shared" si="13"/>
        <v>-39.2</v>
      </c>
      <c r="O30" s="10">
        <f t="shared" si="14"/>
        <v>-91</v>
      </c>
      <c r="P30" s="154">
        <f t="shared" si="15"/>
        <v>-16.3</v>
      </c>
      <c r="Q30" s="154">
        <f t="shared" si="16"/>
        <v>0.3</v>
      </c>
      <c r="R30" s="154">
        <v>0.5</v>
      </c>
      <c r="T30" s="159">
        <v>759</v>
      </c>
      <c r="U30" s="159">
        <v>558</v>
      </c>
      <c r="V30" s="10">
        <v>9</v>
      </c>
      <c r="W30" s="10"/>
    </row>
    <row r="31" ht="20.1" customHeight="1" spans="1:23">
      <c r="A31" s="13" t="s">
        <v>86</v>
      </c>
      <c r="B31" s="10">
        <f t="shared" si="17"/>
        <v>0</v>
      </c>
      <c r="C31" s="10"/>
      <c r="D31" s="10"/>
      <c r="E31" s="10"/>
      <c r="F31" s="10"/>
      <c r="G31" s="10"/>
      <c r="H31" s="10"/>
      <c r="I31" s="10"/>
      <c r="J31" s="10"/>
      <c r="K31" s="10">
        <f t="shared" si="10"/>
        <v>0</v>
      </c>
      <c r="L31" s="10">
        <f t="shared" si="11"/>
        <v>0</v>
      </c>
      <c r="M31" s="10">
        <f t="shared" si="12"/>
        <v>0</v>
      </c>
      <c r="N31" s="154">
        <f t="shared" si="13"/>
        <v>0</v>
      </c>
      <c r="O31" s="10">
        <f t="shared" si="14"/>
        <v>0</v>
      </c>
      <c r="P31" s="154">
        <f t="shared" si="15"/>
        <v>0</v>
      </c>
      <c r="Q31" s="154">
        <f t="shared" si="16"/>
        <v>0</v>
      </c>
      <c r="R31" s="154">
        <v>0</v>
      </c>
      <c r="T31" s="159"/>
      <c r="U31" s="159"/>
      <c r="V31" s="10"/>
      <c r="W31" s="10"/>
    </row>
    <row r="32" ht="20.1" customHeight="1" spans="1:23">
      <c r="A32" s="13" t="s">
        <v>87</v>
      </c>
      <c r="B32" s="10">
        <f t="shared" si="17"/>
        <v>70700</v>
      </c>
      <c r="C32" s="10">
        <v>39079</v>
      </c>
      <c r="D32" s="10">
        <v>31621</v>
      </c>
      <c r="E32" s="10"/>
      <c r="F32" s="10"/>
      <c r="G32" s="10"/>
      <c r="H32" s="10"/>
      <c r="I32" s="10">
        <v>22714</v>
      </c>
      <c r="J32" s="10">
        <v>19783</v>
      </c>
      <c r="K32" s="10">
        <f t="shared" si="10"/>
        <v>17578</v>
      </c>
      <c r="L32" s="10">
        <f t="shared" si="11"/>
        <v>16465</v>
      </c>
      <c r="M32" s="10">
        <f t="shared" si="12"/>
        <v>5136</v>
      </c>
      <c r="N32" s="154">
        <f t="shared" si="13"/>
        <v>29.2</v>
      </c>
      <c r="O32" s="10">
        <f t="shared" si="14"/>
        <v>3318</v>
      </c>
      <c r="P32" s="154">
        <f t="shared" si="15"/>
        <v>20.2</v>
      </c>
      <c r="Q32" s="154">
        <f t="shared" si="16"/>
        <v>32.1</v>
      </c>
      <c r="R32" s="154">
        <v>0</v>
      </c>
      <c r="T32" s="159">
        <v>16467</v>
      </c>
      <c r="U32" s="159">
        <v>16465</v>
      </c>
      <c r="V32" s="10">
        <v>1111</v>
      </c>
      <c r="W32" s="10"/>
    </row>
    <row r="33" ht="20.1" customHeight="1" spans="1:23">
      <c r="A33" s="13" t="s">
        <v>88</v>
      </c>
      <c r="B33" s="10">
        <f t="shared" si="17"/>
        <v>863</v>
      </c>
      <c r="C33" s="10">
        <v>484</v>
      </c>
      <c r="D33" s="10">
        <v>379</v>
      </c>
      <c r="E33" s="10"/>
      <c r="F33" s="10"/>
      <c r="G33" s="10"/>
      <c r="H33" s="10"/>
      <c r="I33" s="10">
        <v>393</v>
      </c>
      <c r="J33" s="10">
        <v>332</v>
      </c>
      <c r="K33" s="10">
        <f t="shared" si="10"/>
        <v>33</v>
      </c>
      <c r="L33" s="10">
        <f t="shared" si="11"/>
        <v>29</v>
      </c>
      <c r="M33" s="10">
        <f t="shared" si="12"/>
        <v>360</v>
      </c>
      <c r="N33" s="154">
        <f t="shared" ref="N33:N40" si="18">IF(I33*K33=0,,ROUND(M33/K33*100,1))</f>
        <v>1090.9</v>
      </c>
      <c r="O33" s="10">
        <f t="shared" si="14"/>
        <v>303</v>
      </c>
      <c r="P33" s="154">
        <f t="shared" si="15"/>
        <v>1044.8</v>
      </c>
      <c r="Q33" s="154">
        <f t="shared" si="16"/>
        <v>45.5</v>
      </c>
      <c r="R33" s="154">
        <v>0</v>
      </c>
      <c r="T33" s="159">
        <v>29</v>
      </c>
      <c r="U33" s="159">
        <v>29</v>
      </c>
      <c r="V33" s="10">
        <v>4</v>
      </c>
      <c r="W33" s="10"/>
    </row>
    <row r="34" ht="20.1" customHeight="1" spans="1:23">
      <c r="A34" s="12" t="s">
        <v>89</v>
      </c>
      <c r="B34" s="10">
        <f t="shared" ref="B34:B40" si="19">SUM(C34,E34,F34,G34,H34)</f>
        <v>130553</v>
      </c>
      <c r="C34" s="10">
        <v>116080</v>
      </c>
      <c r="D34" s="10">
        <v>105950</v>
      </c>
      <c r="E34" s="10">
        <v>14473</v>
      </c>
      <c r="F34" s="10"/>
      <c r="G34" s="10"/>
      <c r="H34" s="10"/>
      <c r="I34" s="14">
        <v>45479</v>
      </c>
      <c r="J34" s="10">
        <v>38525</v>
      </c>
      <c r="K34" s="10">
        <f t="shared" si="10"/>
        <v>45584</v>
      </c>
      <c r="L34" s="10">
        <f t="shared" si="11"/>
        <v>28077</v>
      </c>
      <c r="M34" s="10">
        <f t="shared" si="12"/>
        <v>-105</v>
      </c>
      <c r="N34" s="154">
        <f t="shared" si="18"/>
        <v>-0.2</v>
      </c>
      <c r="O34" s="10">
        <f t="shared" si="14"/>
        <v>10448</v>
      </c>
      <c r="P34" s="154">
        <f t="shared" si="15"/>
        <v>37.2</v>
      </c>
      <c r="Q34" s="154">
        <f t="shared" si="16"/>
        <v>34.8</v>
      </c>
      <c r="R34" s="154">
        <v>0</v>
      </c>
      <c r="T34" s="159">
        <v>29463</v>
      </c>
      <c r="U34" s="159">
        <v>28077</v>
      </c>
      <c r="V34" s="10">
        <v>16121</v>
      </c>
      <c r="W34" s="10"/>
    </row>
    <row r="35" ht="30" customHeight="1" spans="1:23">
      <c r="A35" s="15" t="s">
        <v>90</v>
      </c>
      <c r="B35" s="10">
        <f t="shared" si="19"/>
        <v>79600</v>
      </c>
      <c r="C35" s="10">
        <v>78548</v>
      </c>
      <c r="D35" s="10">
        <v>72518</v>
      </c>
      <c r="E35" s="10">
        <v>1052</v>
      </c>
      <c r="F35" s="10"/>
      <c r="G35" s="10"/>
      <c r="H35" s="10"/>
      <c r="I35" s="10">
        <v>24842</v>
      </c>
      <c r="J35" s="10">
        <v>22457</v>
      </c>
      <c r="K35" s="10">
        <f t="shared" si="10"/>
        <v>31693</v>
      </c>
      <c r="L35" s="10">
        <f t="shared" si="11"/>
        <v>18664</v>
      </c>
      <c r="M35" s="10">
        <f t="shared" si="12"/>
        <v>-6851</v>
      </c>
      <c r="N35" s="154">
        <f t="shared" si="18"/>
        <v>-21.6</v>
      </c>
      <c r="O35" s="10">
        <f t="shared" si="14"/>
        <v>3793</v>
      </c>
      <c r="P35" s="154">
        <f t="shared" si="15"/>
        <v>20.3</v>
      </c>
      <c r="Q35" s="154">
        <f t="shared" si="16"/>
        <v>31.2</v>
      </c>
      <c r="R35" s="154">
        <f t="shared" ref="R35:R40" si="20">IF(C35=0,,ROUND(I35/C35*100,1))</f>
        <v>31.6</v>
      </c>
      <c r="T35" s="159">
        <v>20013</v>
      </c>
      <c r="U35" s="159">
        <v>18664</v>
      </c>
      <c r="V35" s="10">
        <v>11680</v>
      </c>
      <c r="W35" s="10"/>
    </row>
    <row r="36" ht="20.1" customHeight="1" spans="1:23">
      <c r="A36" s="13" t="s">
        <v>91</v>
      </c>
      <c r="B36" s="10">
        <f t="shared" si="19"/>
        <v>11187</v>
      </c>
      <c r="C36" s="10">
        <v>9000</v>
      </c>
      <c r="D36" s="10">
        <v>9000</v>
      </c>
      <c r="E36" s="10">
        <v>2187</v>
      </c>
      <c r="F36" s="10"/>
      <c r="G36" s="10"/>
      <c r="H36" s="10"/>
      <c r="I36" s="16">
        <v>1766</v>
      </c>
      <c r="J36" s="16">
        <v>1766</v>
      </c>
      <c r="K36" s="10">
        <f t="shared" si="10"/>
        <v>2030</v>
      </c>
      <c r="L36" s="10">
        <f t="shared" si="11"/>
        <v>2030</v>
      </c>
      <c r="M36" s="10">
        <f t="shared" si="12"/>
        <v>-264</v>
      </c>
      <c r="N36" s="154">
        <f t="shared" si="18"/>
        <v>-13</v>
      </c>
      <c r="O36" s="10">
        <f t="shared" si="14"/>
        <v>-264</v>
      </c>
      <c r="P36" s="154">
        <f t="shared" si="15"/>
        <v>-13</v>
      </c>
      <c r="Q36" s="154">
        <f t="shared" si="16"/>
        <v>15.8</v>
      </c>
      <c r="R36" s="154">
        <f t="shared" si="20"/>
        <v>19.6</v>
      </c>
      <c r="T36" s="159">
        <v>2030</v>
      </c>
      <c r="U36" s="159">
        <v>2030</v>
      </c>
      <c r="V36" s="10"/>
      <c r="W36" s="10"/>
    </row>
    <row r="37" ht="20.1" customHeight="1" spans="1:23">
      <c r="A37" s="13" t="s">
        <v>92</v>
      </c>
      <c r="B37" s="10">
        <f t="shared" si="19"/>
        <v>2088</v>
      </c>
      <c r="C37" s="10">
        <v>1660</v>
      </c>
      <c r="D37" s="10">
        <v>1500</v>
      </c>
      <c r="E37" s="10">
        <v>428</v>
      </c>
      <c r="F37" s="10"/>
      <c r="G37" s="10"/>
      <c r="H37" s="10"/>
      <c r="I37" s="16">
        <v>595</v>
      </c>
      <c r="J37" s="16">
        <v>595</v>
      </c>
      <c r="K37" s="10">
        <f t="shared" si="10"/>
        <v>555</v>
      </c>
      <c r="L37" s="10">
        <f t="shared" si="11"/>
        <v>555</v>
      </c>
      <c r="M37" s="10">
        <f t="shared" si="12"/>
        <v>40</v>
      </c>
      <c r="N37" s="154">
        <f t="shared" si="18"/>
        <v>7.2</v>
      </c>
      <c r="O37" s="10">
        <f t="shared" si="14"/>
        <v>40</v>
      </c>
      <c r="P37" s="154">
        <f t="shared" si="15"/>
        <v>7.2</v>
      </c>
      <c r="Q37" s="154">
        <f t="shared" si="16"/>
        <v>28.5</v>
      </c>
      <c r="R37" s="154">
        <f t="shared" si="20"/>
        <v>35.8</v>
      </c>
      <c r="T37" s="159">
        <v>555</v>
      </c>
      <c r="U37" s="159">
        <v>555</v>
      </c>
      <c r="V37" s="10"/>
      <c r="W37" s="10"/>
    </row>
    <row r="38" ht="20.1" customHeight="1" spans="1:23">
      <c r="A38" s="13" t="s">
        <v>86</v>
      </c>
      <c r="B38" s="10">
        <f t="shared" si="19"/>
        <v>0</v>
      </c>
      <c r="C38" s="10"/>
      <c r="D38" s="10"/>
      <c r="E38" s="10"/>
      <c r="F38" s="10"/>
      <c r="G38" s="10"/>
      <c r="H38" s="10"/>
      <c r="I38" s="10"/>
      <c r="J38" s="10"/>
      <c r="K38" s="10">
        <f t="shared" si="10"/>
        <v>14100</v>
      </c>
      <c r="L38" s="10">
        <f t="shared" si="11"/>
        <v>0</v>
      </c>
      <c r="M38" s="10">
        <f t="shared" si="12"/>
        <v>-14100</v>
      </c>
      <c r="N38" s="154">
        <f t="shared" si="18"/>
        <v>0</v>
      </c>
      <c r="O38" s="10">
        <f t="shared" si="14"/>
        <v>0</v>
      </c>
      <c r="P38" s="154">
        <f t="shared" si="15"/>
        <v>0</v>
      </c>
      <c r="Q38" s="154">
        <f t="shared" si="16"/>
        <v>0</v>
      </c>
      <c r="R38" s="154">
        <f t="shared" si="20"/>
        <v>0</v>
      </c>
      <c r="T38" s="159"/>
      <c r="U38" s="159"/>
      <c r="V38" s="10">
        <v>14100</v>
      </c>
      <c r="W38" s="10"/>
    </row>
    <row r="39" ht="20.1" customHeight="1" spans="1:23">
      <c r="A39" s="13" t="s">
        <v>87</v>
      </c>
      <c r="B39" s="10">
        <f t="shared" si="19"/>
        <v>26703</v>
      </c>
      <c r="C39" s="10">
        <v>26703</v>
      </c>
      <c r="D39" s="10">
        <v>22776</v>
      </c>
      <c r="E39" s="10"/>
      <c r="F39" s="10"/>
      <c r="G39" s="10"/>
      <c r="H39" s="10"/>
      <c r="I39" s="14">
        <v>12633</v>
      </c>
      <c r="J39" s="10">
        <v>8074</v>
      </c>
      <c r="K39" s="10">
        <f t="shared" si="10"/>
        <v>9739</v>
      </c>
      <c r="L39" s="10">
        <f t="shared" si="11"/>
        <v>5329</v>
      </c>
      <c r="M39" s="10">
        <f t="shared" si="12"/>
        <v>2894</v>
      </c>
      <c r="N39" s="154">
        <f t="shared" si="18"/>
        <v>29.7</v>
      </c>
      <c r="O39" s="10">
        <f t="shared" si="14"/>
        <v>2745</v>
      </c>
      <c r="P39" s="154">
        <f t="shared" si="15"/>
        <v>51.5</v>
      </c>
      <c r="Q39" s="154">
        <f t="shared" si="16"/>
        <v>47.3</v>
      </c>
      <c r="R39" s="154">
        <f t="shared" si="20"/>
        <v>47.3</v>
      </c>
      <c r="T39" s="159">
        <v>5329</v>
      </c>
      <c r="U39" s="159">
        <v>5329</v>
      </c>
      <c r="V39" s="10">
        <v>4410</v>
      </c>
      <c r="W39" s="10"/>
    </row>
    <row r="40" ht="20.1" customHeight="1" spans="1:23">
      <c r="A40" s="13" t="s">
        <v>88</v>
      </c>
      <c r="B40" s="10">
        <f t="shared" si="19"/>
        <v>169</v>
      </c>
      <c r="C40" s="10">
        <v>169</v>
      </c>
      <c r="D40" s="10">
        <v>156</v>
      </c>
      <c r="E40" s="10"/>
      <c r="F40" s="10"/>
      <c r="G40" s="10"/>
      <c r="H40" s="10"/>
      <c r="I40" s="10">
        <v>127</v>
      </c>
      <c r="J40" s="10">
        <v>117</v>
      </c>
      <c r="K40" s="10">
        <f t="shared" si="10"/>
        <v>83</v>
      </c>
      <c r="L40" s="10">
        <f t="shared" si="11"/>
        <v>56</v>
      </c>
      <c r="M40" s="10">
        <f t="shared" ref="M40" si="21">I40-K40</f>
        <v>44</v>
      </c>
      <c r="N40" s="154">
        <f t="shared" si="18"/>
        <v>53</v>
      </c>
      <c r="O40" s="10">
        <f t="shared" ref="O40" si="22">J40-L40</f>
        <v>61</v>
      </c>
      <c r="P40" s="154">
        <f t="shared" si="15"/>
        <v>108.9</v>
      </c>
      <c r="Q40" s="154">
        <f t="shared" si="16"/>
        <v>75.1</v>
      </c>
      <c r="R40" s="154">
        <f t="shared" si="20"/>
        <v>75.1</v>
      </c>
      <c r="T40" s="159">
        <v>56</v>
      </c>
      <c r="U40" s="159">
        <v>56</v>
      </c>
      <c r="V40" s="10">
        <v>27</v>
      </c>
      <c r="W40" s="10"/>
    </row>
    <row r="42" spans="8:20">
      <c r="H42" s="4" t="s">
        <v>93</v>
      </c>
      <c r="I42" s="17">
        <f>SUM(I10:I13,I15:I18)</f>
        <v>261811</v>
      </c>
      <c r="K42" s="17">
        <f>SUM(K10:K13,K15:K18)</f>
        <v>173378</v>
      </c>
      <c r="M42" s="10">
        <f t="shared" ref="M42" si="23">I42-K42</f>
        <v>88433</v>
      </c>
      <c r="N42" s="154">
        <f t="shared" ref="N42" si="24">IF(I42=0,,ROUND(M42/K42*100,1))</f>
        <v>51</v>
      </c>
      <c r="T42" s="161">
        <f>SUM(T10:T13,T15:T18)</f>
        <v>163503</v>
      </c>
    </row>
    <row r="44" spans="8:21">
      <c r="H44" s="4" t="s">
        <v>94</v>
      </c>
      <c r="I44" s="17">
        <f>SUM(I12,I14:I20,I26,I27)</f>
        <v>257827</v>
      </c>
      <c r="K44" s="17">
        <f>SUM(K12,K14:K20,K26,K27)</f>
        <v>170969</v>
      </c>
      <c r="M44" s="10">
        <f t="shared" ref="M44" si="25">I44-K44</f>
        <v>86858</v>
      </c>
      <c r="N44" s="154">
        <f t="shared" ref="N44" si="26">IF(I44=0,,ROUND(M44/K44*100,1))</f>
        <v>50.8</v>
      </c>
      <c r="T44" s="161">
        <f>SUM(T12,T14:T20,T26,T27,T28)</f>
        <v>162743</v>
      </c>
      <c r="U44" s="161">
        <f t="shared" ref="U44" si="27">SUM(U12,U14:U20,U26,U27,U28)</f>
        <v>150171</v>
      </c>
    </row>
    <row r="45" spans="8:20">
      <c r="H45" s="4" t="s">
        <v>95</v>
      </c>
      <c r="I45" s="4">
        <f>ROUND(I44/I9*100,1)</f>
        <v>68.1</v>
      </c>
      <c r="K45" s="4">
        <f>ROUND(K44/K9*100,1)</f>
        <v>67.9</v>
      </c>
      <c r="T45">
        <f>ROUND(T44/T9*100,1)</f>
        <v>71.2</v>
      </c>
    </row>
  </sheetData>
  <mergeCells count="26">
    <mergeCell ref="A1:R1"/>
    <mergeCell ref="B5:H5"/>
    <mergeCell ref="I5:J5"/>
    <mergeCell ref="K5:L5"/>
    <mergeCell ref="M5:P5"/>
    <mergeCell ref="T5:U5"/>
    <mergeCell ref="V5:W5"/>
    <mergeCell ref="C6:D6"/>
    <mergeCell ref="M6:N6"/>
    <mergeCell ref="O6:P6"/>
    <mergeCell ref="A5:A7"/>
    <mergeCell ref="B6:B7"/>
    <mergeCell ref="E6:E7"/>
    <mergeCell ref="F6:F7"/>
    <mergeCell ref="G6:G7"/>
    <mergeCell ref="H6:H7"/>
    <mergeCell ref="I6:I7"/>
    <mergeCell ref="J6:J7"/>
    <mergeCell ref="K6:K7"/>
    <mergeCell ref="L6:L7"/>
    <mergeCell ref="Q5:Q7"/>
    <mergeCell ref="R5:R7"/>
    <mergeCell ref="T6:T7"/>
    <mergeCell ref="U6:U7"/>
    <mergeCell ref="V6:V7"/>
    <mergeCell ref="W6:W7"/>
  </mergeCells>
  <pageMargins left="0.708661417322835" right="0.708661417322835" top="0.748031496062992" bottom="0.748031496062992" header="0.31496062992126" footer="0.31496062992126"/>
  <pageSetup paperSize="12" scale="69" orientation="landscape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2"/>
  <sheetViews>
    <sheetView workbookViewId="0">
      <selection activeCell="E6" sqref="E6"/>
    </sheetView>
  </sheetViews>
  <sheetFormatPr defaultColWidth="12.125" defaultRowHeight="13.5"/>
  <cols>
    <col min="1" max="1" width="40.625" style="123" customWidth="1"/>
    <col min="2" max="2" width="25.625" style="124" customWidth="1"/>
    <col min="3" max="3" width="25.625" style="125" customWidth="1"/>
    <col min="4" max="5" width="25.625" style="123" customWidth="1"/>
    <col min="6" max="255" width="12.125" style="123"/>
    <col min="256" max="256" width="16.375" style="123" customWidth="1"/>
    <col min="257" max="257" width="43" style="123" customWidth="1"/>
    <col min="258" max="258" width="26.375" style="123" customWidth="1"/>
    <col min="259" max="511" width="12.125" style="123"/>
    <col min="512" max="512" width="16.375" style="123" customWidth="1"/>
    <col min="513" max="513" width="43" style="123" customWidth="1"/>
    <col min="514" max="514" width="26.375" style="123" customWidth="1"/>
    <col min="515" max="767" width="12.125" style="123"/>
    <col min="768" max="768" width="16.375" style="123" customWidth="1"/>
    <col min="769" max="769" width="43" style="123" customWidth="1"/>
    <col min="770" max="770" width="26.375" style="123" customWidth="1"/>
    <col min="771" max="1023" width="12.125" style="123"/>
    <col min="1024" max="1024" width="16.375" style="123" customWidth="1"/>
    <col min="1025" max="1025" width="43" style="123" customWidth="1"/>
    <col min="1026" max="1026" width="26.375" style="123" customWidth="1"/>
    <col min="1027" max="1279" width="12.125" style="123"/>
    <col min="1280" max="1280" width="16.375" style="123" customWidth="1"/>
    <col min="1281" max="1281" width="43" style="123" customWidth="1"/>
    <col min="1282" max="1282" width="26.375" style="123" customWidth="1"/>
    <col min="1283" max="1535" width="12.125" style="123"/>
    <col min="1536" max="1536" width="16.375" style="123" customWidth="1"/>
    <col min="1537" max="1537" width="43" style="123" customWidth="1"/>
    <col min="1538" max="1538" width="26.375" style="123" customWidth="1"/>
    <col min="1539" max="1791" width="12.125" style="123"/>
    <col min="1792" max="1792" width="16.375" style="123" customWidth="1"/>
    <col min="1793" max="1793" width="43" style="123" customWidth="1"/>
    <col min="1794" max="1794" width="26.375" style="123" customWidth="1"/>
    <col min="1795" max="2047" width="12.125" style="123"/>
    <col min="2048" max="2048" width="16.375" style="123" customWidth="1"/>
    <col min="2049" max="2049" width="43" style="123" customWidth="1"/>
    <col min="2050" max="2050" width="26.375" style="123" customWidth="1"/>
    <col min="2051" max="2303" width="12.125" style="123"/>
    <col min="2304" max="2304" width="16.375" style="123" customWidth="1"/>
    <col min="2305" max="2305" width="43" style="123" customWidth="1"/>
    <col min="2306" max="2306" width="26.375" style="123" customWidth="1"/>
    <col min="2307" max="2559" width="12.125" style="123"/>
    <col min="2560" max="2560" width="16.375" style="123" customWidth="1"/>
    <col min="2561" max="2561" width="43" style="123" customWidth="1"/>
    <col min="2562" max="2562" width="26.375" style="123" customWidth="1"/>
    <col min="2563" max="2815" width="12.125" style="123"/>
    <col min="2816" max="2816" width="16.375" style="123" customWidth="1"/>
    <col min="2817" max="2817" width="43" style="123" customWidth="1"/>
    <col min="2818" max="2818" width="26.375" style="123" customWidth="1"/>
    <col min="2819" max="3071" width="12.125" style="123"/>
    <col min="3072" max="3072" width="16.375" style="123" customWidth="1"/>
    <col min="3073" max="3073" width="43" style="123" customWidth="1"/>
    <col min="3074" max="3074" width="26.375" style="123" customWidth="1"/>
    <col min="3075" max="3327" width="12.125" style="123"/>
    <col min="3328" max="3328" width="16.375" style="123" customWidth="1"/>
    <col min="3329" max="3329" width="43" style="123" customWidth="1"/>
    <col min="3330" max="3330" width="26.375" style="123" customWidth="1"/>
    <col min="3331" max="3583" width="12.125" style="123"/>
    <col min="3584" max="3584" width="16.375" style="123" customWidth="1"/>
    <col min="3585" max="3585" width="43" style="123" customWidth="1"/>
    <col min="3586" max="3586" width="26.375" style="123" customWidth="1"/>
    <col min="3587" max="3839" width="12.125" style="123"/>
    <col min="3840" max="3840" width="16.375" style="123" customWidth="1"/>
    <col min="3841" max="3841" width="43" style="123" customWidth="1"/>
    <col min="3842" max="3842" width="26.375" style="123" customWidth="1"/>
    <col min="3843" max="4095" width="12.125" style="123"/>
    <col min="4096" max="4096" width="16.375" style="123" customWidth="1"/>
    <col min="4097" max="4097" width="43" style="123" customWidth="1"/>
    <col min="4098" max="4098" width="26.375" style="123" customWidth="1"/>
    <col min="4099" max="4351" width="12.125" style="123"/>
    <col min="4352" max="4352" width="16.375" style="123" customWidth="1"/>
    <col min="4353" max="4353" width="43" style="123" customWidth="1"/>
    <col min="4354" max="4354" width="26.375" style="123" customWidth="1"/>
    <col min="4355" max="4607" width="12.125" style="123"/>
    <col min="4608" max="4608" width="16.375" style="123" customWidth="1"/>
    <col min="4609" max="4609" width="43" style="123" customWidth="1"/>
    <col min="4610" max="4610" width="26.375" style="123" customWidth="1"/>
    <col min="4611" max="4863" width="12.125" style="123"/>
    <col min="4864" max="4864" width="16.375" style="123" customWidth="1"/>
    <col min="4865" max="4865" width="43" style="123" customWidth="1"/>
    <col min="4866" max="4866" width="26.375" style="123" customWidth="1"/>
    <col min="4867" max="5119" width="12.125" style="123"/>
    <col min="5120" max="5120" width="16.375" style="123" customWidth="1"/>
    <col min="5121" max="5121" width="43" style="123" customWidth="1"/>
    <col min="5122" max="5122" width="26.375" style="123" customWidth="1"/>
    <col min="5123" max="5375" width="12.125" style="123"/>
    <col min="5376" max="5376" width="16.375" style="123" customWidth="1"/>
    <col min="5377" max="5377" width="43" style="123" customWidth="1"/>
    <col min="5378" max="5378" width="26.375" style="123" customWidth="1"/>
    <col min="5379" max="5631" width="12.125" style="123"/>
    <col min="5632" max="5632" width="16.375" style="123" customWidth="1"/>
    <col min="5633" max="5633" width="43" style="123" customWidth="1"/>
    <col min="5634" max="5634" width="26.375" style="123" customWidth="1"/>
    <col min="5635" max="5887" width="12.125" style="123"/>
    <col min="5888" max="5888" width="16.375" style="123" customWidth="1"/>
    <col min="5889" max="5889" width="43" style="123" customWidth="1"/>
    <col min="5890" max="5890" width="26.375" style="123" customWidth="1"/>
    <col min="5891" max="6143" width="12.125" style="123"/>
    <col min="6144" max="6144" width="16.375" style="123" customWidth="1"/>
    <col min="6145" max="6145" width="43" style="123" customWidth="1"/>
    <col min="6146" max="6146" width="26.375" style="123" customWidth="1"/>
    <col min="6147" max="6399" width="12.125" style="123"/>
    <col min="6400" max="6400" width="16.375" style="123" customWidth="1"/>
    <col min="6401" max="6401" width="43" style="123" customWidth="1"/>
    <col min="6402" max="6402" width="26.375" style="123" customWidth="1"/>
    <col min="6403" max="6655" width="12.125" style="123"/>
    <col min="6656" max="6656" width="16.375" style="123" customWidth="1"/>
    <col min="6657" max="6657" width="43" style="123" customWidth="1"/>
    <col min="6658" max="6658" width="26.375" style="123" customWidth="1"/>
    <col min="6659" max="6911" width="12.125" style="123"/>
    <col min="6912" max="6912" width="16.375" style="123" customWidth="1"/>
    <col min="6913" max="6913" width="43" style="123" customWidth="1"/>
    <col min="6914" max="6914" width="26.375" style="123" customWidth="1"/>
    <col min="6915" max="7167" width="12.125" style="123"/>
    <col min="7168" max="7168" width="16.375" style="123" customWidth="1"/>
    <col min="7169" max="7169" width="43" style="123" customWidth="1"/>
    <col min="7170" max="7170" width="26.375" style="123" customWidth="1"/>
    <col min="7171" max="7423" width="12.125" style="123"/>
    <col min="7424" max="7424" width="16.375" style="123" customWidth="1"/>
    <col min="7425" max="7425" width="43" style="123" customWidth="1"/>
    <col min="7426" max="7426" width="26.375" style="123" customWidth="1"/>
    <col min="7427" max="7679" width="12.125" style="123"/>
    <col min="7680" max="7680" width="16.375" style="123" customWidth="1"/>
    <col min="7681" max="7681" width="43" style="123" customWidth="1"/>
    <col min="7682" max="7682" width="26.375" style="123" customWidth="1"/>
    <col min="7683" max="7935" width="12.125" style="123"/>
    <col min="7936" max="7936" width="16.375" style="123" customWidth="1"/>
    <col min="7937" max="7937" width="43" style="123" customWidth="1"/>
    <col min="7938" max="7938" width="26.375" style="123" customWidth="1"/>
    <col min="7939" max="8191" width="12.125" style="123"/>
    <col min="8192" max="8192" width="16.375" style="123" customWidth="1"/>
    <col min="8193" max="8193" width="43" style="123" customWidth="1"/>
    <col min="8194" max="8194" width="26.375" style="123" customWidth="1"/>
    <col min="8195" max="8447" width="12.125" style="123"/>
    <col min="8448" max="8448" width="16.375" style="123" customWidth="1"/>
    <col min="8449" max="8449" width="43" style="123" customWidth="1"/>
    <col min="8450" max="8450" width="26.375" style="123" customWidth="1"/>
    <col min="8451" max="8703" width="12.125" style="123"/>
    <col min="8704" max="8704" width="16.375" style="123" customWidth="1"/>
    <col min="8705" max="8705" width="43" style="123" customWidth="1"/>
    <col min="8706" max="8706" width="26.375" style="123" customWidth="1"/>
    <col min="8707" max="8959" width="12.125" style="123"/>
    <col min="8960" max="8960" width="16.375" style="123" customWidth="1"/>
    <col min="8961" max="8961" width="43" style="123" customWidth="1"/>
    <col min="8962" max="8962" width="26.375" style="123" customWidth="1"/>
    <col min="8963" max="9215" width="12.125" style="123"/>
    <col min="9216" max="9216" width="16.375" style="123" customWidth="1"/>
    <col min="9217" max="9217" width="43" style="123" customWidth="1"/>
    <col min="9218" max="9218" width="26.375" style="123" customWidth="1"/>
    <col min="9219" max="9471" width="12.125" style="123"/>
    <col min="9472" max="9472" width="16.375" style="123" customWidth="1"/>
    <col min="9473" max="9473" width="43" style="123" customWidth="1"/>
    <col min="9474" max="9474" width="26.375" style="123" customWidth="1"/>
    <col min="9475" max="9727" width="12.125" style="123"/>
    <col min="9728" max="9728" width="16.375" style="123" customWidth="1"/>
    <col min="9729" max="9729" width="43" style="123" customWidth="1"/>
    <col min="9730" max="9730" width="26.375" style="123" customWidth="1"/>
    <col min="9731" max="9983" width="12.125" style="123"/>
    <col min="9984" max="9984" width="16.375" style="123" customWidth="1"/>
    <col min="9985" max="9985" width="43" style="123" customWidth="1"/>
    <col min="9986" max="9986" width="26.375" style="123" customWidth="1"/>
    <col min="9987" max="10239" width="12.125" style="123"/>
    <col min="10240" max="10240" width="16.375" style="123" customWidth="1"/>
    <col min="10241" max="10241" width="43" style="123" customWidth="1"/>
    <col min="10242" max="10242" width="26.375" style="123" customWidth="1"/>
    <col min="10243" max="10495" width="12.125" style="123"/>
    <col min="10496" max="10496" width="16.375" style="123" customWidth="1"/>
    <col min="10497" max="10497" width="43" style="123" customWidth="1"/>
    <col min="10498" max="10498" width="26.375" style="123" customWidth="1"/>
    <col min="10499" max="10751" width="12.125" style="123"/>
    <col min="10752" max="10752" width="16.375" style="123" customWidth="1"/>
    <col min="10753" max="10753" width="43" style="123" customWidth="1"/>
    <col min="10754" max="10754" width="26.375" style="123" customWidth="1"/>
    <col min="10755" max="11007" width="12.125" style="123"/>
    <col min="11008" max="11008" width="16.375" style="123" customWidth="1"/>
    <col min="11009" max="11009" width="43" style="123" customWidth="1"/>
    <col min="11010" max="11010" width="26.375" style="123" customWidth="1"/>
    <col min="11011" max="11263" width="12.125" style="123"/>
    <col min="11264" max="11264" width="16.375" style="123" customWidth="1"/>
    <col min="11265" max="11265" width="43" style="123" customWidth="1"/>
    <col min="11266" max="11266" width="26.375" style="123" customWidth="1"/>
    <col min="11267" max="11519" width="12.125" style="123"/>
    <col min="11520" max="11520" width="16.375" style="123" customWidth="1"/>
    <col min="11521" max="11521" width="43" style="123" customWidth="1"/>
    <col min="11522" max="11522" width="26.375" style="123" customWidth="1"/>
    <col min="11523" max="11775" width="12.125" style="123"/>
    <col min="11776" max="11776" width="16.375" style="123" customWidth="1"/>
    <col min="11777" max="11777" width="43" style="123" customWidth="1"/>
    <col min="11778" max="11778" width="26.375" style="123" customWidth="1"/>
    <col min="11779" max="12031" width="12.125" style="123"/>
    <col min="12032" max="12032" width="16.375" style="123" customWidth="1"/>
    <col min="12033" max="12033" width="43" style="123" customWidth="1"/>
    <col min="12034" max="12034" width="26.375" style="123" customWidth="1"/>
    <col min="12035" max="12287" width="12.125" style="123"/>
    <col min="12288" max="12288" width="16.375" style="123" customWidth="1"/>
    <col min="12289" max="12289" width="43" style="123" customWidth="1"/>
    <col min="12290" max="12290" width="26.375" style="123" customWidth="1"/>
    <col min="12291" max="12543" width="12.125" style="123"/>
    <col min="12544" max="12544" width="16.375" style="123" customWidth="1"/>
    <col min="12545" max="12545" width="43" style="123" customWidth="1"/>
    <col min="12546" max="12546" width="26.375" style="123" customWidth="1"/>
    <col min="12547" max="12799" width="12.125" style="123"/>
    <col min="12800" max="12800" width="16.375" style="123" customWidth="1"/>
    <col min="12801" max="12801" width="43" style="123" customWidth="1"/>
    <col min="12802" max="12802" width="26.375" style="123" customWidth="1"/>
    <col min="12803" max="13055" width="12.125" style="123"/>
    <col min="13056" max="13056" width="16.375" style="123" customWidth="1"/>
    <col min="13057" max="13057" width="43" style="123" customWidth="1"/>
    <col min="13058" max="13058" width="26.375" style="123" customWidth="1"/>
    <col min="13059" max="13311" width="12.125" style="123"/>
    <col min="13312" max="13312" width="16.375" style="123" customWidth="1"/>
    <col min="13313" max="13313" width="43" style="123" customWidth="1"/>
    <col min="13314" max="13314" width="26.375" style="123" customWidth="1"/>
    <col min="13315" max="13567" width="12.125" style="123"/>
    <col min="13568" max="13568" width="16.375" style="123" customWidth="1"/>
    <col min="13569" max="13569" width="43" style="123" customWidth="1"/>
    <col min="13570" max="13570" width="26.375" style="123" customWidth="1"/>
    <col min="13571" max="13823" width="12.125" style="123"/>
    <col min="13824" max="13824" width="16.375" style="123" customWidth="1"/>
    <col min="13825" max="13825" width="43" style="123" customWidth="1"/>
    <col min="13826" max="13826" width="26.375" style="123" customWidth="1"/>
    <col min="13827" max="14079" width="12.125" style="123"/>
    <col min="14080" max="14080" width="16.375" style="123" customWidth="1"/>
    <col min="14081" max="14081" width="43" style="123" customWidth="1"/>
    <col min="14082" max="14082" width="26.375" style="123" customWidth="1"/>
    <col min="14083" max="14335" width="12.125" style="123"/>
    <col min="14336" max="14336" width="16.375" style="123" customWidth="1"/>
    <col min="14337" max="14337" width="43" style="123" customWidth="1"/>
    <col min="14338" max="14338" width="26.375" style="123" customWidth="1"/>
    <col min="14339" max="14591" width="12.125" style="123"/>
    <col min="14592" max="14592" width="16.375" style="123" customWidth="1"/>
    <col min="14593" max="14593" width="43" style="123" customWidth="1"/>
    <col min="14594" max="14594" width="26.375" style="123" customWidth="1"/>
    <col min="14595" max="14847" width="12.125" style="123"/>
    <col min="14848" max="14848" width="16.375" style="123" customWidth="1"/>
    <col min="14849" max="14849" width="43" style="123" customWidth="1"/>
    <col min="14850" max="14850" width="26.375" style="123" customWidth="1"/>
    <col min="14851" max="15103" width="12.125" style="123"/>
    <col min="15104" max="15104" width="16.375" style="123" customWidth="1"/>
    <col min="15105" max="15105" width="43" style="123" customWidth="1"/>
    <col min="15106" max="15106" width="26.375" style="123" customWidth="1"/>
    <col min="15107" max="15359" width="12.125" style="123"/>
    <col min="15360" max="15360" width="16.375" style="123" customWidth="1"/>
    <col min="15361" max="15361" width="43" style="123" customWidth="1"/>
    <col min="15362" max="15362" width="26.375" style="123" customWidth="1"/>
    <col min="15363" max="15615" width="12.125" style="123"/>
    <col min="15616" max="15616" width="16.375" style="123" customWidth="1"/>
    <col min="15617" max="15617" width="43" style="123" customWidth="1"/>
    <col min="15618" max="15618" width="26.375" style="123" customWidth="1"/>
    <col min="15619" max="15871" width="12.125" style="123"/>
    <col min="15872" max="15872" width="16.375" style="123" customWidth="1"/>
    <col min="15873" max="15873" width="43" style="123" customWidth="1"/>
    <col min="15874" max="15874" width="26.375" style="123" customWidth="1"/>
    <col min="15875" max="16127" width="12.125" style="123"/>
    <col min="16128" max="16128" width="16.375" style="123" customWidth="1"/>
    <col min="16129" max="16129" width="43" style="123" customWidth="1"/>
    <col min="16130" max="16130" width="26.375" style="123" customWidth="1"/>
    <col min="16131" max="16384" width="12.125" style="123"/>
  </cols>
  <sheetData>
    <row r="1" s="122" customFormat="1" ht="35.1" customHeight="1" spans="1:5">
      <c r="A1" s="126" t="s">
        <v>96</v>
      </c>
      <c r="B1" s="127"/>
      <c r="C1" s="128"/>
      <c r="D1" s="126"/>
      <c r="E1" s="126"/>
    </row>
    <row r="2" ht="15" customHeight="1" spans="1:5">
      <c r="A2" s="129"/>
      <c r="B2" s="130"/>
      <c r="C2" s="131"/>
      <c r="D2" s="129"/>
      <c r="E2" s="129"/>
    </row>
    <row r="3" ht="15" customHeight="1" spans="1:2">
      <c r="A3" s="132"/>
      <c r="B3" s="133"/>
    </row>
    <row r="4" ht="15" customHeight="1" spans="1:5">
      <c r="A4" s="132"/>
      <c r="E4" s="134" t="s">
        <v>97</v>
      </c>
    </row>
    <row r="5" ht="30" customHeight="1" spans="1:8">
      <c r="A5" s="135" t="s">
        <v>98</v>
      </c>
      <c r="B5" s="136" t="s">
        <v>9</v>
      </c>
      <c r="C5" s="137" t="s">
        <v>10</v>
      </c>
      <c r="D5" s="138" t="s">
        <v>17</v>
      </c>
      <c r="E5" s="138" t="s">
        <v>18</v>
      </c>
      <c r="G5" s="139" t="s">
        <v>99</v>
      </c>
      <c r="H5" s="139" t="s">
        <v>100</v>
      </c>
    </row>
    <row r="6" ht="30" customHeight="1" spans="1:8">
      <c r="A6" s="140" t="s">
        <v>101</v>
      </c>
      <c r="B6" s="141">
        <f>SUM(B7:B18)</f>
        <v>378768</v>
      </c>
      <c r="C6" s="142">
        <f>SUM(C7:C18)</f>
        <v>251838</v>
      </c>
      <c r="D6" s="141">
        <f>SUM(D7:D18)</f>
        <v>126930</v>
      </c>
      <c r="E6" s="143">
        <f>IF(C6=0,,ROUND(D6/C6*100,1))</f>
        <v>50.4</v>
      </c>
      <c r="G6" s="144">
        <f>SUM(G7:G18)</f>
        <v>228580</v>
      </c>
      <c r="H6" s="144">
        <f>SUM(H7:H18)</f>
        <v>23258</v>
      </c>
    </row>
    <row r="7" ht="30" customHeight="1" spans="1:8">
      <c r="A7" s="145" t="s">
        <v>102</v>
      </c>
      <c r="B7" s="141">
        <v>51053</v>
      </c>
      <c r="C7" s="142">
        <f>G7+H7</f>
        <v>28803</v>
      </c>
      <c r="D7" s="141">
        <f>B7-C7</f>
        <v>22250</v>
      </c>
      <c r="E7" s="143">
        <f t="shared" ref="E7:E18" si="0">IF(C7=0,,ROUND(D7/C7*100,1))</f>
        <v>77.2</v>
      </c>
      <c r="G7" s="144">
        <v>27657</v>
      </c>
      <c r="H7" s="144">
        <v>1146</v>
      </c>
    </row>
    <row r="8" ht="30" customHeight="1" spans="1:8">
      <c r="A8" s="145" t="s">
        <v>103</v>
      </c>
      <c r="B8" s="141">
        <v>21976</v>
      </c>
      <c r="C8" s="142">
        <f t="shared" ref="C8:C18" si="1">G8+H8</f>
        <v>14829</v>
      </c>
      <c r="D8" s="141">
        <f t="shared" ref="D8:D18" si="2">B8-C8</f>
        <v>7147</v>
      </c>
      <c r="E8" s="143">
        <f t="shared" si="0"/>
        <v>48.2</v>
      </c>
      <c r="G8" s="144">
        <v>12381</v>
      </c>
      <c r="H8" s="144">
        <v>2448</v>
      </c>
    </row>
    <row r="9" ht="30" customHeight="1" spans="1:8">
      <c r="A9" s="145" t="s">
        <v>104</v>
      </c>
      <c r="B9" s="141">
        <v>15891</v>
      </c>
      <c r="C9" s="142">
        <f t="shared" si="1"/>
        <v>7605</v>
      </c>
      <c r="D9" s="141">
        <f t="shared" si="2"/>
        <v>8286</v>
      </c>
      <c r="E9" s="143">
        <f t="shared" si="0"/>
        <v>109</v>
      </c>
      <c r="G9" s="144">
        <v>6799</v>
      </c>
      <c r="H9" s="144">
        <v>806</v>
      </c>
    </row>
    <row r="10" ht="30" customHeight="1" spans="1:8">
      <c r="A10" s="145" t="s">
        <v>105</v>
      </c>
      <c r="B10" s="141">
        <v>5352</v>
      </c>
      <c r="C10" s="142">
        <f t="shared" si="1"/>
        <v>3210</v>
      </c>
      <c r="D10" s="141">
        <f t="shared" si="2"/>
        <v>2142</v>
      </c>
      <c r="E10" s="143">
        <f t="shared" si="0"/>
        <v>66.7</v>
      </c>
      <c r="G10" s="144">
        <v>3210</v>
      </c>
      <c r="H10" s="144"/>
    </row>
    <row r="11" ht="30" customHeight="1" spans="1:8">
      <c r="A11" s="145" t="s">
        <v>106</v>
      </c>
      <c r="B11" s="141">
        <v>173678</v>
      </c>
      <c r="C11" s="142">
        <f t="shared" si="1"/>
        <v>90544</v>
      </c>
      <c r="D11" s="141">
        <f t="shared" si="2"/>
        <v>83134</v>
      </c>
      <c r="E11" s="143">
        <f t="shared" si="0"/>
        <v>91.8</v>
      </c>
      <c r="G11" s="144">
        <v>85584</v>
      </c>
      <c r="H11" s="144">
        <v>4960</v>
      </c>
    </row>
    <row r="12" ht="30" customHeight="1" spans="1:8">
      <c r="A12" s="145" t="s">
        <v>107</v>
      </c>
      <c r="B12" s="141">
        <v>1641</v>
      </c>
      <c r="C12" s="142">
        <f t="shared" si="1"/>
        <v>3529</v>
      </c>
      <c r="D12" s="141">
        <f t="shared" si="2"/>
        <v>-1888</v>
      </c>
      <c r="E12" s="143">
        <f t="shared" si="0"/>
        <v>-53.5</v>
      </c>
      <c r="G12" s="144">
        <v>3129</v>
      </c>
      <c r="H12" s="144">
        <v>400</v>
      </c>
    </row>
    <row r="13" ht="30" customHeight="1" spans="1:8">
      <c r="A13" s="145" t="s">
        <v>108</v>
      </c>
      <c r="B13" s="141">
        <v>53640</v>
      </c>
      <c r="C13" s="142">
        <f t="shared" si="1"/>
        <v>31366</v>
      </c>
      <c r="D13" s="141">
        <f t="shared" si="2"/>
        <v>22274</v>
      </c>
      <c r="E13" s="143">
        <f t="shared" si="0"/>
        <v>71</v>
      </c>
      <c r="G13" s="144">
        <v>21413</v>
      </c>
      <c r="H13" s="144">
        <v>9953</v>
      </c>
    </row>
    <row r="14" ht="30" customHeight="1" spans="1:8">
      <c r="A14" s="145" t="s">
        <v>109</v>
      </c>
      <c r="B14" s="141">
        <v>5559</v>
      </c>
      <c r="C14" s="142">
        <f t="shared" si="1"/>
        <v>6394</v>
      </c>
      <c r="D14" s="141">
        <f t="shared" si="2"/>
        <v>-835</v>
      </c>
      <c r="E14" s="143">
        <f t="shared" si="0"/>
        <v>-13.1</v>
      </c>
      <c r="G14" s="144">
        <v>6394</v>
      </c>
      <c r="H14" s="144"/>
    </row>
    <row r="15" ht="30" customHeight="1" spans="1:8">
      <c r="A15" s="145" t="s">
        <v>110</v>
      </c>
      <c r="B15" s="141">
        <v>21470</v>
      </c>
      <c r="C15" s="142">
        <f t="shared" si="1"/>
        <v>23099</v>
      </c>
      <c r="D15" s="141">
        <f t="shared" si="2"/>
        <v>-1629</v>
      </c>
      <c r="E15" s="143">
        <f t="shared" si="0"/>
        <v>-7.1</v>
      </c>
      <c r="G15" s="144">
        <v>22194</v>
      </c>
      <c r="H15" s="144">
        <v>905</v>
      </c>
    </row>
    <row r="16" ht="30" customHeight="1" spans="1:8">
      <c r="A16" s="145" t="s">
        <v>111</v>
      </c>
      <c r="B16" s="141">
        <v>5354</v>
      </c>
      <c r="C16" s="142">
        <f t="shared" si="1"/>
        <v>24024</v>
      </c>
      <c r="D16" s="141">
        <f t="shared" si="2"/>
        <v>-18670</v>
      </c>
      <c r="E16" s="143">
        <f t="shared" si="0"/>
        <v>-77.7</v>
      </c>
      <c r="G16" s="144">
        <v>22500</v>
      </c>
      <c r="H16" s="144">
        <v>1524</v>
      </c>
    </row>
    <row r="17" ht="30" customHeight="1" spans="1:8">
      <c r="A17" s="145" t="s">
        <v>112</v>
      </c>
      <c r="B17" s="141">
        <v>23106</v>
      </c>
      <c r="C17" s="142">
        <f t="shared" si="1"/>
        <v>17613</v>
      </c>
      <c r="D17" s="141">
        <f t="shared" si="2"/>
        <v>5493</v>
      </c>
      <c r="E17" s="143">
        <f t="shared" si="0"/>
        <v>31.2</v>
      </c>
      <c r="G17" s="144">
        <v>16497</v>
      </c>
      <c r="H17" s="144">
        <v>1116</v>
      </c>
    </row>
    <row r="18" ht="30" customHeight="1" spans="1:8">
      <c r="A18" s="145" t="s">
        <v>113</v>
      </c>
      <c r="B18" s="146">
        <v>48</v>
      </c>
      <c r="C18" s="142">
        <f t="shared" si="1"/>
        <v>822</v>
      </c>
      <c r="D18" s="141">
        <f t="shared" si="2"/>
        <v>-774</v>
      </c>
      <c r="E18" s="147">
        <f t="shared" si="0"/>
        <v>-94.2</v>
      </c>
      <c r="G18" s="144">
        <v>822</v>
      </c>
      <c r="H18" s="144"/>
    </row>
    <row r="41" spans="15:16">
      <c r="O41" s="123">
        <v>89</v>
      </c>
      <c r="P41" s="123">
        <v>89</v>
      </c>
    </row>
    <row r="42" spans="15:16">
      <c r="O42" s="123">
        <v>24</v>
      </c>
      <c r="P42" s="123">
        <v>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1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1"/>
  <sheetViews>
    <sheetView topLeftCell="A10" workbookViewId="0">
      <selection activeCell="F37" sqref="F37"/>
    </sheetView>
  </sheetViews>
  <sheetFormatPr defaultColWidth="9" defaultRowHeight="13.5"/>
  <cols>
    <col min="1" max="1" width="30.625" style="85" customWidth="1"/>
    <col min="2" max="3" width="20.625" style="85" customWidth="1"/>
    <col min="4" max="4" width="20.625" style="50" customWidth="1"/>
    <col min="5" max="7" width="20.625" style="85" customWidth="1"/>
    <col min="8" max="8" width="20.625" style="86" customWidth="1"/>
    <col min="9" max="9" width="10.5" style="87" customWidth="1"/>
    <col min="12" max="12" width="9.375" style="88"/>
    <col min="13" max="16384" width="9" style="85"/>
  </cols>
  <sheetData>
    <row r="1" s="82" customFormat="1" ht="35.1" customHeight="1" spans="1:12">
      <c r="A1" s="89" t="s">
        <v>114</v>
      </c>
      <c r="B1" s="89"/>
      <c r="C1" s="89"/>
      <c r="D1" s="53"/>
      <c r="E1" s="89"/>
      <c r="F1" s="89"/>
      <c r="G1" s="89"/>
      <c r="H1" s="89"/>
      <c r="I1" s="112"/>
      <c r="J1"/>
      <c r="K1"/>
      <c r="L1" s="113"/>
    </row>
    <row r="2" s="83" customFormat="1" ht="15" customHeight="1" spans="1:12">
      <c r="A2" s="90"/>
      <c r="B2" s="90"/>
      <c r="C2" s="90"/>
      <c r="D2" s="55"/>
      <c r="E2" s="90"/>
      <c r="F2" s="90"/>
      <c r="G2" s="90"/>
      <c r="H2" s="90"/>
      <c r="I2" s="114"/>
      <c r="J2"/>
      <c r="K2"/>
      <c r="L2" s="115"/>
    </row>
    <row r="3" ht="15" customHeight="1" spans="1:16">
      <c r="A3" s="91"/>
      <c r="E3" s="92"/>
      <c r="G3" s="93" t="s">
        <v>115</v>
      </c>
      <c r="P3" s="116"/>
    </row>
    <row r="4" s="84" customFormat="1" ht="24.95" customHeight="1" spans="1:12">
      <c r="A4" s="94" t="s">
        <v>116</v>
      </c>
      <c r="B4" s="95" t="s">
        <v>117</v>
      </c>
      <c r="C4" s="96" t="s">
        <v>9</v>
      </c>
      <c r="D4" s="66" t="s">
        <v>10</v>
      </c>
      <c r="E4" s="97" t="s">
        <v>118</v>
      </c>
      <c r="F4" s="97"/>
      <c r="G4" s="95" t="s">
        <v>119</v>
      </c>
      <c r="H4" s="97" t="s">
        <v>120</v>
      </c>
      <c r="I4" s="117"/>
      <c r="J4"/>
      <c r="K4"/>
      <c r="L4" s="118"/>
    </row>
    <row r="5" s="84" customFormat="1" ht="24.95" customHeight="1" spans="1:12">
      <c r="A5" s="98"/>
      <c r="B5" s="98"/>
      <c r="C5" s="99"/>
      <c r="D5" s="64"/>
      <c r="E5" s="100" t="s">
        <v>17</v>
      </c>
      <c r="F5" s="101" t="s">
        <v>121</v>
      </c>
      <c r="G5" s="98"/>
      <c r="H5" s="97"/>
      <c r="I5" s="117"/>
      <c r="J5"/>
      <c r="K5"/>
      <c r="L5" s="118"/>
    </row>
    <row r="6" ht="24.95" customHeight="1" spans="1:9">
      <c r="A6" s="102" t="s">
        <v>122</v>
      </c>
      <c r="B6" s="103">
        <f>SUM(B7:B33)</f>
        <v>133862</v>
      </c>
      <c r="C6" s="103">
        <f>SUM(C7:C33)</f>
        <v>101843</v>
      </c>
      <c r="D6" s="104">
        <f>SUM(D7:D33)</f>
        <v>69650</v>
      </c>
      <c r="E6" s="103">
        <f>C6-D6</f>
        <v>32193</v>
      </c>
      <c r="F6" s="103">
        <f>ROUND(E6/D6*100,1)</f>
        <v>46.2</v>
      </c>
      <c r="G6" s="105">
        <f>C6/B6</f>
        <v>0.760805904588307</v>
      </c>
      <c r="H6" s="106">
        <f>SUM(H7:H33)</f>
        <v>59516</v>
      </c>
      <c r="I6" s="119">
        <f>C6-H6</f>
        <v>42327</v>
      </c>
    </row>
    <row r="7" ht="24.95" customHeight="1" spans="1:12">
      <c r="A7" s="107" t="s">
        <v>123</v>
      </c>
      <c r="B7" s="103">
        <v>5566</v>
      </c>
      <c r="C7" s="103">
        <v>2926</v>
      </c>
      <c r="D7" s="104">
        <v>2711</v>
      </c>
      <c r="E7" s="103">
        <f t="shared" ref="E7:E33" si="0">C7-D7</f>
        <v>215</v>
      </c>
      <c r="F7" s="103">
        <f t="shared" ref="F7:F33" si="1">ROUND(E7/D7*100,1)</f>
        <v>7.9</v>
      </c>
      <c r="G7" s="105">
        <f t="shared" ref="G7:G33" si="2">C7/B7</f>
        <v>0.525691699604743</v>
      </c>
      <c r="H7" s="106">
        <v>972</v>
      </c>
      <c r="I7" s="119">
        <f t="shared" ref="I7:I32" si="3">C7-H7</f>
        <v>1954</v>
      </c>
      <c r="K7">
        <v>2770</v>
      </c>
      <c r="L7" s="88">
        <f>C7-K7</f>
        <v>156</v>
      </c>
    </row>
    <row r="8" ht="24.95" customHeight="1" spans="1:12">
      <c r="A8" s="107" t="s">
        <v>124</v>
      </c>
      <c r="B8" s="103">
        <v>3340</v>
      </c>
      <c r="C8" s="103">
        <v>1248</v>
      </c>
      <c r="D8" s="104">
        <v>1466</v>
      </c>
      <c r="E8" s="103">
        <f t="shared" si="0"/>
        <v>-218</v>
      </c>
      <c r="F8" s="103">
        <f t="shared" si="1"/>
        <v>-14.9</v>
      </c>
      <c r="G8" s="105">
        <f t="shared" si="2"/>
        <v>0.373652694610778</v>
      </c>
      <c r="H8" s="106">
        <v>596</v>
      </c>
      <c r="I8" s="119">
        <f t="shared" si="3"/>
        <v>652</v>
      </c>
      <c r="K8">
        <v>1004</v>
      </c>
      <c r="L8" s="88">
        <f t="shared" ref="L8:L33" si="4">C8-K8</f>
        <v>244</v>
      </c>
    </row>
    <row r="9" ht="24.95" customHeight="1" spans="1:12">
      <c r="A9" s="107" t="s">
        <v>125</v>
      </c>
      <c r="B9" s="103">
        <v>3627</v>
      </c>
      <c r="C9" s="103">
        <v>2109</v>
      </c>
      <c r="D9" s="104">
        <v>1733</v>
      </c>
      <c r="E9" s="103">
        <f t="shared" si="0"/>
        <v>376</v>
      </c>
      <c r="F9" s="103">
        <f t="shared" si="1"/>
        <v>21.7</v>
      </c>
      <c r="G9" s="105">
        <f t="shared" si="2"/>
        <v>0.581472291149711</v>
      </c>
      <c r="H9" s="106"/>
      <c r="I9" s="119">
        <f t="shared" si="3"/>
        <v>2109</v>
      </c>
      <c r="K9">
        <v>2001</v>
      </c>
      <c r="L9" s="88">
        <f t="shared" si="4"/>
        <v>108</v>
      </c>
    </row>
    <row r="10" ht="24.95" customHeight="1" spans="1:12">
      <c r="A10" s="107" t="s">
        <v>126</v>
      </c>
      <c r="B10" s="103">
        <v>1622</v>
      </c>
      <c r="C10" s="103">
        <v>1546</v>
      </c>
      <c r="D10" s="104">
        <v>818</v>
      </c>
      <c r="E10" s="103">
        <f t="shared" si="0"/>
        <v>728</v>
      </c>
      <c r="F10" s="103">
        <f t="shared" si="1"/>
        <v>89</v>
      </c>
      <c r="G10" s="105">
        <f t="shared" si="2"/>
        <v>0.953144266337855</v>
      </c>
      <c r="H10" s="106"/>
      <c r="I10" s="119">
        <f t="shared" si="3"/>
        <v>1546</v>
      </c>
      <c r="K10">
        <v>762</v>
      </c>
      <c r="L10" s="88">
        <f t="shared" si="4"/>
        <v>784</v>
      </c>
    </row>
    <row r="11" ht="24.95" customHeight="1" spans="1:12">
      <c r="A11" s="107" t="s">
        <v>127</v>
      </c>
      <c r="B11" s="108">
        <v>400</v>
      </c>
      <c r="C11" s="103">
        <v>663</v>
      </c>
      <c r="E11" s="103">
        <f t="shared" si="0"/>
        <v>663</v>
      </c>
      <c r="F11" s="103"/>
      <c r="G11" s="105">
        <f t="shared" si="2"/>
        <v>1.6575</v>
      </c>
      <c r="H11" s="106">
        <v>275</v>
      </c>
      <c r="I11" s="119">
        <f t="shared" si="3"/>
        <v>388</v>
      </c>
      <c r="K11">
        <v>549</v>
      </c>
      <c r="L11" s="88">
        <f t="shared" si="4"/>
        <v>114</v>
      </c>
    </row>
    <row r="12" ht="24.95" customHeight="1" spans="1:12">
      <c r="A12" s="107" t="s">
        <v>128</v>
      </c>
      <c r="B12" s="103">
        <v>4416</v>
      </c>
      <c r="C12" s="103">
        <v>2538</v>
      </c>
      <c r="D12" s="104">
        <v>2028</v>
      </c>
      <c r="E12" s="103">
        <f t="shared" si="0"/>
        <v>510</v>
      </c>
      <c r="F12" s="103">
        <f t="shared" si="1"/>
        <v>25.1</v>
      </c>
      <c r="G12" s="105">
        <f t="shared" si="2"/>
        <v>0.574728260869565</v>
      </c>
      <c r="H12" s="106">
        <v>1498</v>
      </c>
      <c r="I12" s="119">
        <f t="shared" si="3"/>
        <v>1040</v>
      </c>
      <c r="K12">
        <v>2170</v>
      </c>
      <c r="L12" s="88">
        <f t="shared" si="4"/>
        <v>368</v>
      </c>
    </row>
    <row r="13" ht="24.95" customHeight="1" spans="1:12">
      <c r="A13" s="107" t="s">
        <v>129</v>
      </c>
      <c r="B13" s="103">
        <v>3157</v>
      </c>
      <c r="C13" s="103">
        <v>3296</v>
      </c>
      <c r="D13" s="104">
        <v>1665</v>
      </c>
      <c r="E13" s="103">
        <f t="shared" si="0"/>
        <v>1631</v>
      </c>
      <c r="F13" s="103">
        <f t="shared" si="1"/>
        <v>98</v>
      </c>
      <c r="G13" s="105">
        <f t="shared" si="2"/>
        <v>1.04402914159012</v>
      </c>
      <c r="H13" s="106">
        <v>3120</v>
      </c>
      <c r="I13" s="119">
        <f t="shared" si="3"/>
        <v>176</v>
      </c>
      <c r="K13">
        <v>2912</v>
      </c>
      <c r="L13" s="88">
        <f t="shared" si="4"/>
        <v>384</v>
      </c>
    </row>
    <row r="14" ht="24.95" customHeight="1" spans="1:12">
      <c r="A14" s="107" t="s">
        <v>130</v>
      </c>
      <c r="B14" s="103">
        <v>2403</v>
      </c>
      <c r="C14" s="103">
        <v>2564</v>
      </c>
      <c r="D14" s="104">
        <v>1266</v>
      </c>
      <c r="E14" s="103">
        <f t="shared" si="0"/>
        <v>1298</v>
      </c>
      <c r="F14" s="103">
        <f t="shared" si="1"/>
        <v>102.5</v>
      </c>
      <c r="G14" s="105">
        <f t="shared" si="2"/>
        <v>1.06699958385352</v>
      </c>
      <c r="H14" s="106">
        <v>2006</v>
      </c>
      <c r="I14" s="119">
        <f t="shared" si="3"/>
        <v>558</v>
      </c>
      <c r="K14">
        <v>2196</v>
      </c>
      <c r="L14" s="88">
        <f t="shared" si="4"/>
        <v>368</v>
      </c>
    </row>
    <row r="15" ht="24.95" customHeight="1" spans="1:12">
      <c r="A15" s="107" t="s">
        <v>131</v>
      </c>
      <c r="B15" s="103">
        <v>4230</v>
      </c>
      <c r="C15" s="103">
        <v>4956</v>
      </c>
      <c r="D15" s="104">
        <v>2218</v>
      </c>
      <c r="E15" s="103">
        <f t="shared" si="0"/>
        <v>2738</v>
      </c>
      <c r="F15" s="103">
        <f t="shared" si="1"/>
        <v>123.4</v>
      </c>
      <c r="G15" s="105">
        <f t="shared" si="2"/>
        <v>1.17163120567376</v>
      </c>
      <c r="H15" s="106">
        <v>3847</v>
      </c>
      <c r="I15" s="119">
        <f t="shared" si="3"/>
        <v>1109</v>
      </c>
      <c r="K15">
        <v>3914</v>
      </c>
      <c r="L15" s="88">
        <f t="shared" si="4"/>
        <v>1042</v>
      </c>
    </row>
    <row r="16" ht="24.95" customHeight="1" spans="1:12">
      <c r="A16" s="107" t="s">
        <v>132</v>
      </c>
      <c r="B16" s="103">
        <v>8309</v>
      </c>
      <c r="C16" s="103">
        <v>5521</v>
      </c>
      <c r="D16" s="104">
        <v>5745</v>
      </c>
      <c r="E16" s="103">
        <f t="shared" si="0"/>
        <v>-224</v>
      </c>
      <c r="F16" s="103">
        <f t="shared" si="1"/>
        <v>-3.9</v>
      </c>
      <c r="G16" s="105">
        <f t="shared" si="2"/>
        <v>0.664460223853653</v>
      </c>
      <c r="H16" s="106">
        <v>5518</v>
      </c>
      <c r="I16" s="119">
        <f t="shared" si="3"/>
        <v>3</v>
      </c>
      <c r="K16">
        <v>4850</v>
      </c>
      <c r="L16" s="88">
        <f t="shared" si="4"/>
        <v>671</v>
      </c>
    </row>
    <row r="17" ht="24.95" customHeight="1" spans="1:12">
      <c r="A17" s="107" t="s">
        <v>133</v>
      </c>
      <c r="B17" s="103">
        <v>3000</v>
      </c>
      <c r="C17" s="103">
        <v>1784</v>
      </c>
      <c r="D17" s="104">
        <v>1236</v>
      </c>
      <c r="E17" s="103">
        <f t="shared" si="0"/>
        <v>548</v>
      </c>
      <c r="F17" s="103">
        <f t="shared" si="1"/>
        <v>44.3</v>
      </c>
      <c r="G17" s="105">
        <f t="shared" si="2"/>
        <v>0.594666666666667</v>
      </c>
      <c r="H17" s="106">
        <v>1000</v>
      </c>
      <c r="I17" s="119">
        <f t="shared" si="3"/>
        <v>784</v>
      </c>
      <c r="K17">
        <v>1600</v>
      </c>
      <c r="L17" s="88">
        <f t="shared" si="4"/>
        <v>184</v>
      </c>
    </row>
    <row r="18" ht="24.95" customHeight="1" spans="1:12">
      <c r="A18" s="107" t="s">
        <v>134</v>
      </c>
      <c r="B18" s="103">
        <v>2760</v>
      </c>
      <c r="C18" s="103">
        <v>1711</v>
      </c>
      <c r="D18" s="104">
        <v>1151</v>
      </c>
      <c r="E18" s="103">
        <f t="shared" si="0"/>
        <v>560</v>
      </c>
      <c r="F18" s="103">
        <f t="shared" si="1"/>
        <v>48.7</v>
      </c>
      <c r="G18" s="105">
        <f t="shared" si="2"/>
        <v>0.619927536231884</v>
      </c>
      <c r="H18" s="106">
        <v>1650</v>
      </c>
      <c r="I18" s="119">
        <f t="shared" si="3"/>
        <v>61</v>
      </c>
      <c r="K18">
        <v>1515</v>
      </c>
      <c r="L18" s="88">
        <f t="shared" si="4"/>
        <v>196</v>
      </c>
    </row>
    <row r="19" ht="24.95" customHeight="1" spans="1:12">
      <c r="A19" s="107" t="s">
        <v>135</v>
      </c>
      <c r="B19" s="103">
        <v>3865</v>
      </c>
      <c r="C19" s="103">
        <v>1522</v>
      </c>
      <c r="D19" s="104">
        <v>1632</v>
      </c>
      <c r="E19" s="103">
        <f t="shared" si="0"/>
        <v>-110</v>
      </c>
      <c r="F19" s="103">
        <f t="shared" si="1"/>
        <v>-6.7</v>
      </c>
      <c r="G19" s="105">
        <f t="shared" si="2"/>
        <v>0.39379042690815</v>
      </c>
      <c r="H19" s="106">
        <v>906</v>
      </c>
      <c r="I19" s="119">
        <f t="shared" si="3"/>
        <v>616</v>
      </c>
      <c r="K19">
        <v>1362</v>
      </c>
      <c r="L19" s="88">
        <f t="shared" si="4"/>
        <v>160</v>
      </c>
    </row>
    <row r="20" ht="24.95" customHeight="1" spans="1:12">
      <c r="A20" s="107" t="s">
        <v>136</v>
      </c>
      <c r="B20" s="103">
        <v>1180</v>
      </c>
      <c r="C20" s="103">
        <v>1588</v>
      </c>
      <c r="D20" s="104">
        <v>464</v>
      </c>
      <c r="E20" s="103">
        <f t="shared" si="0"/>
        <v>1124</v>
      </c>
      <c r="F20" s="103">
        <f t="shared" si="1"/>
        <v>242.2</v>
      </c>
      <c r="G20" s="105">
        <f t="shared" si="2"/>
        <v>1.34576271186441</v>
      </c>
      <c r="H20" s="106">
        <v>1380</v>
      </c>
      <c r="I20" s="119">
        <f t="shared" si="3"/>
        <v>208</v>
      </c>
      <c r="K20">
        <v>1413</v>
      </c>
      <c r="L20" s="88">
        <f t="shared" si="4"/>
        <v>175</v>
      </c>
    </row>
    <row r="21" ht="24.95" customHeight="1" spans="1:12">
      <c r="A21" s="107" t="s">
        <v>137</v>
      </c>
      <c r="B21" s="103">
        <v>2031</v>
      </c>
      <c r="C21" s="103">
        <v>2982</v>
      </c>
      <c r="D21" s="104">
        <v>1033</v>
      </c>
      <c r="E21" s="103">
        <f t="shared" si="0"/>
        <v>1949</v>
      </c>
      <c r="F21" s="103">
        <f t="shared" si="1"/>
        <v>188.7</v>
      </c>
      <c r="G21" s="105">
        <f t="shared" si="2"/>
        <v>1.46824224519941</v>
      </c>
      <c r="H21" s="106">
        <v>2927</v>
      </c>
      <c r="I21" s="119">
        <f t="shared" si="3"/>
        <v>55</v>
      </c>
      <c r="K21">
        <v>2739</v>
      </c>
      <c r="L21" s="88">
        <f t="shared" si="4"/>
        <v>243</v>
      </c>
    </row>
    <row r="22" ht="24.95" customHeight="1" spans="1:12">
      <c r="A22" s="107" t="s">
        <v>138</v>
      </c>
      <c r="B22" s="103">
        <v>5087</v>
      </c>
      <c r="C22" s="103">
        <v>2885</v>
      </c>
      <c r="D22" s="104">
        <v>2438</v>
      </c>
      <c r="E22" s="103">
        <f t="shared" si="0"/>
        <v>447</v>
      </c>
      <c r="F22" s="103">
        <f t="shared" si="1"/>
        <v>18.3</v>
      </c>
      <c r="G22" s="105">
        <f t="shared" si="2"/>
        <v>0.567131904855514</v>
      </c>
      <c r="H22" s="106">
        <v>2541</v>
      </c>
      <c r="I22" s="119">
        <f t="shared" si="3"/>
        <v>344</v>
      </c>
      <c r="K22">
        <v>2437</v>
      </c>
      <c r="L22" s="88">
        <f t="shared" si="4"/>
        <v>448</v>
      </c>
    </row>
    <row r="23" ht="24.95" customHeight="1" spans="1:12">
      <c r="A23" s="107" t="s">
        <v>139</v>
      </c>
      <c r="B23" s="103">
        <v>2065</v>
      </c>
      <c r="C23" s="103">
        <v>3373</v>
      </c>
      <c r="D23" s="104">
        <v>1095</v>
      </c>
      <c r="E23" s="103">
        <f t="shared" si="0"/>
        <v>2278</v>
      </c>
      <c r="F23" s="103">
        <f t="shared" si="1"/>
        <v>208</v>
      </c>
      <c r="G23" s="105">
        <f t="shared" si="2"/>
        <v>1.63341404358354</v>
      </c>
      <c r="H23" s="106">
        <v>3016</v>
      </c>
      <c r="I23" s="119">
        <f t="shared" si="3"/>
        <v>357</v>
      </c>
      <c r="K23">
        <v>2251</v>
      </c>
      <c r="L23" s="88">
        <f t="shared" si="4"/>
        <v>1122</v>
      </c>
    </row>
    <row r="24" ht="24.95" customHeight="1" spans="1:12">
      <c r="A24" s="107" t="s">
        <v>140</v>
      </c>
      <c r="B24" s="103">
        <v>4100</v>
      </c>
      <c r="C24" s="103">
        <v>2368</v>
      </c>
      <c r="D24" s="104">
        <v>2428</v>
      </c>
      <c r="E24" s="103">
        <f t="shared" si="0"/>
        <v>-60</v>
      </c>
      <c r="F24" s="103">
        <f t="shared" si="1"/>
        <v>-2.5</v>
      </c>
      <c r="G24" s="105">
        <f t="shared" si="2"/>
        <v>0.577560975609756</v>
      </c>
      <c r="H24" s="106">
        <v>1980</v>
      </c>
      <c r="I24" s="119">
        <f t="shared" si="3"/>
        <v>388</v>
      </c>
      <c r="K24">
        <v>1925</v>
      </c>
      <c r="L24" s="88">
        <f t="shared" si="4"/>
        <v>443</v>
      </c>
    </row>
    <row r="25" ht="24.95" customHeight="1" spans="1:12">
      <c r="A25" s="107" t="s">
        <v>141</v>
      </c>
      <c r="B25" s="103">
        <v>2119</v>
      </c>
      <c r="C25" s="103">
        <v>1820</v>
      </c>
      <c r="D25" s="104">
        <v>617</v>
      </c>
      <c r="E25" s="103">
        <f t="shared" si="0"/>
        <v>1203</v>
      </c>
      <c r="F25" s="103">
        <f t="shared" si="1"/>
        <v>195</v>
      </c>
      <c r="G25" s="105">
        <f t="shared" si="2"/>
        <v>0.858895705521472</v>
      </c>
      <c r="H25" s="106">
        <v>1790</v>
      </c>
      <c r="I25" s="119">
        <f t="shared" si="3"/>
        <v>30</v>
      </c>
      <c r="K25">
        <v>1574</v>
      </c>
      <c r="L25" s="88">
        <f t="shared" si="4"/>
        <v>246</v>
      </c>
    </row>
    <row r="26" ht="24.95" customHeight="1" spans="1:12">
      <c r="A26" s="107" t="s">
        <v>142</v>
      </c>
      <c r="B26" s="103">
        <v>3520</v>
      </c>
      <c r="C26" s="103">
        <v>2789</v>
      </c>
      <c r="D26" s="104">
        <v>1663</v>
      </c>
      <c r="E26" s="103">
        <f t="shared" si="0"/>
        <v>1126</v>
      </c>
      <c r="F26" s="103">
        <f t="shared" si="1"/>
        <v>67.7</v>
      </c>
      <c r="G26" s="105">
        <f t="shared" si="2"/>
        <v>0.792329545454545</v>
      </c>
      <c r="H26" s="106">
        <v>2733</v>
      </c>
      <c r="I26" s="119">
        <f t="shared" si="3"/>
        <v>56</v>
      </c>
      <c r="K26">
        <v>2535</v>
      </c>
      <c r="L26" s="88">
        <f t="shared" si="4"/>
        <v>254</v>
      </c>
    </row>
    <row r="27" ht="24.95" customHeight="1" spans="1:12">
      <c r="A27" s="109" t="s">
        <v>143</v>
      </c>
      <c r="B27" s="103">
        <v>7902</v>
      </c>
      <c r="C27" s="103">
        <v>4529</v>
      </c>
      <c r="D27" s="104">
        <v>3351</v>
      </c>
      <c r="E27" s="103">
        <f t="shared" si="0"/>
        <v>1178</v>
      </c>
      <c r="F27" s="103">
        <f t="shared" si="1"/>
        <v>35.2</v>
      </c>
      <c r="G27" s="105">
        <f t="shared" si="2"/>
        <v>0.573146038977474</v>
      </c>
      <c r="H27" s="106">
        <v>387</v>
      </c>
      <c r="I27" s="119">
        <f t="shared" si="3"/>
        <v>4142</v>
      </c>
      <c r="K27">
        <v>4142</v>
      </c>
      <c r="L27" s="88">
        <f t="shared" si="4"/>
        <v>387</v>
      </c>
    </row>
    <row r="28" ht="24.95" customHeight="1" spans="1:12">
      <c r="A28" s="107" t="s">
        <v>144</v>
      </c>
      <c r="B28" s="103">
        <v>4290</v>
      </c>
      <c r="C28" s="103">
        <v>8787</v>
      </c>
      <c r="D28" s="104">
        <v>1673</v>
      </c>
      <c r="E28" s="103">
        <f t="shared" si="0"/>
        <v>7114</v>
      </c>
      <c r="F28" s="103">
        <f t="shared" si="1"/>
        <v>425.2</v>
      </c>
      <c r="G28" s="105">
        <f t="shared" si="2"/>
        <v>2.04825174825175</v>
      </c>
      <c r="H28" s="106">
        <v>6350</v>
      </c>
      <c r="I28" s="119">
        <f t="shared" si="3"/>
        <v>2437</v>
      </c>
      <c r="K28">
        <v>8162</v>
      </c>
      <c r="L28" s="88">
        <f t="shared" si="4"/>
        <v>625</v>
      </c>
    </row>
    <row r="29" ht="24.95" customHeight="1" spans="1:12">
      <c r="A29" s="107" t="s">
        <v>145</v>
      </c>
      <c r="B29" s="103">
        <v>1656</v>
      </c>
      <c r="C29" s="103">
        <v>1119</v>
      </c>
      <c r="D29" s="104">
        <v>847</v>
      </c>
      <c r="E29" s="103">
        <f t="shared" si="0"/>
        <v>272</v>
      </c>
      <c r="F29" s="103">
        <f t="shared" si="1"/>
        <v>32.1</v>
      </c>
      <c r="G29" s="105">
        <f t="shared" si="2"/>
        <v>0.675724637681159</v>
      </c>
      <c r="H29" s="106">
        <v>635</v>
      </c>
      <c r="I29" s="119">
        <f t="shared" si="3"/>
        <v>484</v>
      </c>
      <c r="K29">
        <v>934</v>
      </c>
      <c r="L29" s="88">
        <f t="shared" si="4"/>
        <v>185</v>
      </c>
    </row>
    <row r="30" ht="24.95" customHeight="1" spans="1:12">
      <c r="A30" s="107" t="s">
        <v>146</v>
      </c>
      <c r="B30" s="103">
        <v>4860</v>
      </c>
      <c r="C30" s="103">
        <v>2902</v>
      </c>
      <c r="D30" s="104">
        <v>2065</v>
      </c>
      <c r="E30" s="103">
        <f t="shared" si="0"/>
        <v>837</v>
      </c>
      <c r="F30" s="103">
        <f t="shared" si="1"/>
        <v>40.5</v>
      </c>
      <c r="G30" s="105">
        <f t="shared" si="2"/>
        <v>0.597119341563786</v>
      </c>
      <c r="H30" s="106">
        <v>1790</v>
      </c>
      <c r="I30" s="119">
        <f t="shared" si="3"/>
        <v>1112</v>
      </c>
      <c r="K30">
        <v>2369</v>
      </c>
      <c r="L30" s="88">
        <f t="shared" si="4"/>
        <v>533</v>
      </c>
    </row>
    <row r="31" ht="24.95" customHeight="1" spans="1:12">
      <c r="A31" s="107" t="s">
        <v>147</v>
      </c>
      <c r="B31" s="103">
        <v>4357</v>
      </c>
      <c r="C31" s="103">
        <v>4172</v>
      </c>
      <c r="D31" s="104">
        <v>1987</v>
      </c>
      <c r="E31" s="103">
        <f t="shared" si="0"/>
        <v>2185</v>
      </c>
      <c r="F31" s="103">
        <f t="shared" si="1"/>
        <v>110</v>
      </c>
      <c r="G31" s="105">
        <f t="shared" si="2"/>
        <v>0.957539591462015</v>
      </c>
      <c r="H31" s="106">
        <v>4169</v>
      </c>
      <c r="I31" s="119">
        <f t="shared" si="3"/>
        <v>3</v>
      </c>
      <c r="K31">
        <v>3867</v>
      </c>
      <c r="L31" s="88">
        <f t="shared" si="4"/>
        <v>305</v>
      </c>
    </row>
    <row r="32" ht="24.95" customHeight="1" spans="1:12">
      <c r="A32" s="107" t="s">
        <v>148</v>
      </c>
      <c r="B32" s="103">
        <v>9000</v>
      </c>
      <c r="C32" s="103">
        <v>8515</v>
      </c>
      <c r="D32" s="104">
        <v>3010</v>
      </c>
      <c r="E32" s="103">
        <f t="shared" si="0"/>
        <v>5505</v>
      </c>
      <c r="F32" s="103">
        <f t="shared" si="1"/>
        <v>182.9</v>
      </c>
      <c r="G32" s="105">
        <f t="shared" si="2"/>
        <v>0.946111111111111</v>
      </c>
      <c r="H32" s="106">
        <v>8430</v>
      </c>
      <c r="I32" s="119">
        <f t="shared" si="3"/>
        <v>85</v>
      </c>
      <c r="K32">
        <v>7679</v>
      </c>
      <c r="L32" s="88">
        <f t="shared" si="4"/>
        <v>836</v>
      </c>
    </row>
    <row r="33" s="50" customFormat="1" ht="24.95" customHeight="1" spans="1:12">
      <c r="A33" s="77" t="s">
        <v>149</v>
      </c>
      <c r="B33" s="108">
        <v>35000</v>
      </c>
      <c r="C33" s="104">
        <v>21630</v>
      </c>
      <c r="D33" s="104">
        <v>23310</v>
      </c>
      <c r="E33" s="103">
        <f t="shared" si="0"/>
        <v>-1680</v>
      </c>
      <c r="F33" s="103">
        <f t="shared" si="1"/>
        <v>-7.2</v>
      </c>
      <c r="G33" s="105">
        <f t="shared" si="2"/>
        <v>0.618</v>
      </c>
      <c r="H33" s="110"/>
      <c r="I33" s="120"/>
      <c r="J33" s="121"/>
      <c r="K33" s="121">
        <v>18444</v>
      </c>
      <c r="L33" s="88">
        <f t="shared" si="4"/>
        <v>3186</v>
      </c>
    </row>
    <row r="34" spans="3:4">
      <c r="C34" s="87">
        <v>1793</v>
      </c>
      <c r="D34" s="111">
        <v>22295</v>
      </c>
    </row>
    <row r="35" spans="3:4">
      <c r="C35" s="87">
        <v>19837</v>
      </c>
      <c r="D35" s="111">
        <v>1015</v>
      </c>
    </row>
    <row r="40" spans="15:16">
      <c r="O40" s="85" t="s">
        <v>150</v>
      </c>
      <c r="P40" s="85" t="s">
        <v>150</v>
      </c>
    </row>
    <row r="41" spans="15:16">
      <c r="O41" s="85" t="s">
        <v>151</v>
      </c>
      <c r="P41" s="85" t="s">
        <v>151</v>
      </c>
    </row>
  </sheetData>
  <mergeCells count="8">
    <mergeCell ref="A1:H1"/>
    <mergeCell ref="E4:F4"/>
    <mergeCell ref="A4:A5"/>
    <mergeCell ref="B4:B5"/>
    <mergeCell ref="C4:C5"/>
    <mergeCell ref="D4:D5"/>
    <mergeCell ref="G4:G5"/>
    <mergeCell ref="H4:H5"/>
  </mergeCells>
  <printOptions horizontalCentered="1"/>
  <pageMargins left="0.708661417322835" right="0.708661417322835" top="0.748031496062992" bottom="0.748031496062992" header="0.31496062992126" footer="0.31496062992126"/>
  <pageSetup paperSize="12" scale="7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"/>
  <sheetViews>
    <sheetView workbookViewId="0">
      <selection activeCell="C9" sqref="C9:C35"/>
    </sheetView>
  </sheetViews>
  <sheetFormatPr defaultColWidth="9" defaultRowHeight="13.5"/>
  <cols>
    <col min="1" max="1" width="40.625" style="50" customWidth="1"/>
    <col min="2" max="3" width="40.625" style="51" customWidth="1"/>
    <col min="4" max="5" width="40.625" style="50" customWidth="1"/>
    <col min="6" max="6" width="9" style="50"/>
    <col min="7" max="7" width="9" style="52"/>
    <col min="8" max="16384" width="9" style="50"/>
  </cols>
  <sheetData>
    <row r="1" s="46" customFormat="1" ht="35.1" customHeight="1" spans="1:7">
      <c r="A1" s="53" t="s">
        <v>152</v>
      </c>
      <c r="B1" s="53"/>
      <c r="C1" s="53"/>
      <c r="D1" s="53"/>
      <c r="E1" s="53"/>
      <c r="G1" s="54"/>
    </row>
    <row r="2" s="47" customFormat="1" ht="15" customHeight="1" spans="1:7">
      <c r="A2" s="55"/>
      <c r="B2" s="55"/>
      <c r="C2" s="55"/>
      <c r="D2" s="55"/>
      <c r="E2" s="55"/>
      <c r="G2" s="56"/>
    </row>
    <row r="3" ht="15" customHeight="1" spans="1:5">
      <c r="A3" s="57"/>
      <c r="D3" s="58"/>
      <c r="E3" s="59" t="s">
        <v>115</v>
      </c>
    </row>
    <row r="4" s="48" customFormat="1" ht="24.95" customHeight="1" spans="1:7">
      <c r="A4" s="60" t="s">
        <v>153</v>
      </c>
      <c r="B4" s="61" t="s">
        <v>154</v>
      </c>
      <c r="C4" s="60" t="s">
        <v>155</v>
      </c>
      <c r="D4" s="62" t="s">
        <v>118</v>
      </c>
      <c r="E4" s="62"/>
      <c r="G4" s="63"/>
    </row>
    <row r="5" s="48" customFormat="1" ht="24.95" customHeight="1" spans="1:7">
      <c r="A5" s="64"/>
      <c r="B5" s="65"/>
      <c r="C5" s="64"/>
      <c r="D5" s="66" t="s">
        <v>17</v>
      </c>
      <c r="E5" s="67" t="s">
        <v>156</v>
      </c>
      <c r="G5" s="63"/>
    </row>
    <row r="6" ht="24.95" customHeight="1" spans="1:6">
      <c r="A6" s="68" t="s">
        <v>19</v>
      </c>
      <c r="B6" s="69">
        <f>SUM(B7:B8)</f>
        <v>40715</v>
      </c>
      <c r="C6" s="69">
        <f t="shared" ref="C6:D6" si="0">SUM(C7:C8)</f>
        <v>66881</v>
      </c>
      <c r="D6" s="70">
        <f t="shared" si="0"/>
        <v>-26166</v>
      </c>
      <c r="E6" s="71">
        <f>ROUND(D6/C6*100,1)</f>
        <v>-39.1</v>
      </c>
      <c r="F6" s="58"/>
    </row>
    <row r="7" ht="24.95" customHeight="1" spans="1:6">
      <c r="A7" s="72" t="s">
        <v>16</v>
      </c>
      <c r="B7" s="69">
        <v>26948</v>
      </c>
      <c r="C7" s="69">
        <v>55699</v>
      </c>
      <c r="D7" s="70">
        <f>B7-C7</f>
        <v>-28751</v>
      </c>
      <c r="E7" s="71">
        <f t="shared" ref="E7:E35" si="1">ROUND(D7/C7*100,1)</f>
        <v>-51.6</v>
      </c>
      <c r="F7" s="58"/>
    </row>
    <row r="8" ht="24.95" customHeight="1" spans="1:6">
      <c r="A8" s="72" t="s">
        <v>157</v>
      </c>
      <c r="B8" s="69">
        <f>SUM(B9:B35)</f>
        <v>13767</v>
      </c>
      <c r="C8" s="69">
        <f>SUM(C9:C35)</f>
        <v>11182</v>
      </c>
      <c r="D8" s="70">
        <f t="shared" ref="D8:D35" si="2">B8-C8</f>
        <v>2585</v>
      </c>
      <c r="E8" s="71">
        <f t="shared" si="1"/>
        <v>23.1</v>
      </c>
      <c r="F8" s="58"/>
    </row>
    <row r="9" ht="24.95" customHeight="1" spans="1:6">
      <c r="A9" s="73" t="s">
        <v>123</v>
      </c>
      <c r="B9" s="74">
        <v>156</v>
      </c>
      <c r="C9" s="75">
        <v>252</v>
      </c>
      <c r="D9" s="70">
        <f t="shared" si="2"/>
        <v>-96</v>
      </c>
      <c r="E9" s="71">
        <f t="shared" si="1"/>
        <v>-38.1</v>
      </c>
      <c r="F9" s="58"/>
    </row>
    <row r="10" ht="24.95" customHeight="1" spans="1:6">
      <c r="A10" s="73" t="s">
        <v>124</v>
      </c>
      <c r="B10" s="74">
        <v>244</v>
      </c>
      <c r="C10" s="75">
        <v>225</v>
      </c>
      <c r="D10" s="70">
        <f t="shared" si="2"/>
        <v>19</v>
      </c>
      <c r="E10" s="71">
        <f t="shared" si="1"/>
        <v>8.4</v>
      </c>
      <c r="F10" s="58"/>
    </row>
    <row r="11" ht="24.95" customHeight="1" spans="1:6">
      <c r="A11" s="73" t="s">
        <v>125</v>
      </c>
      <c r="B11" s="74">
        <v>108</v>
      </c>
      <c r="C11" s="75">
        <v>104</v>
      </c>
      <c r="D11" s="70">
        <f t="shared" si="2"/>
        <v>4</v>
      </c>
      <c r="E11" s="71">
        <f t="shared" si="1"/>
        <v>3.8</v>
      </c>
      <c r="F11" s="58"/>
    </row>
    <row r="12" ht="24.95" customHeight="1" spans="1:6">
      <c r="A12" s="73" t="s">
        <v>126</v>
      </c>
      <c r="B12" s="74">
        <v>784</v>
      </c>
      <c r="C12" s="75">
        <v>105</v>
      </c>
      <c r="D12" s="70">
        <f t="shared" si="2"/>
        <v>679</v>
      </c>
      <c r="E12" s="71">
        <f t="shared" si="1"/>
        <v>646.7</v>
      </c>
      <c r="F12" s="58"/>
    </row>
    <row r="13" ht="24.95" customHeight="1" spans="1:6">
      <c r="A13" s="73" t="s">
        <v>127</v>
      </c>
      <c r="B13" s="74">
        <v>114</v>
      </c>
      <c r="C13" s="76"/>
      <c r="D13" s="70">
        <f t="shared" si="2"/>
        <v>114</v>
      </c>
      <c r="E13" s="71"/>
      <c r="F13" s="58"/>
    </row>
    <row r="14" ht="24.95" customHeight="1" spans="1:6">
      <c r="A14" s="73" t="s">
        <v>128</v>
      </c>
      <c r="B14" s="74">
        <v>368</v>
      </c>
      <c r="C14" s="76">
        <v>263</v>
      </c>
      <c r="D14" s="70">
        <f t="shared" si="2"/>
        <v>105</v>
      </c>
      <c r="E14" s="71">
        <f t="shared" si="1"/>
        <v>39.9</v>
      </c>
      <c r="F14" s="58"/>
    </row>
    <row r="15" ht="24.95" customHeight="1" spans="1:6">
      <c r="A15" s="73" t="s">
        <v>129</v>
      </c>
      <c r="B15" s="74">
        <v>384</v>
      </c>
      <c r="C15" s="69">
        <v>199</v>
      </c>
      <c r="D15" s="70">
        <f t="shared" si="2"/>
        <v>185</v>
      </c>
      <c r="E15" s="71">
        <f t="shared" si="1"/>
        <v>93</v>
      </c>
      <c r="F15" s="58"/>
    </row>
    <row r="16" ht="24.95" customHeight="1" spans="1:6">
      <c r="A16" s="73" t="s">
        <v>130</v>
      </c>
      <c r="B16" s="74">
        <v>368</v>
      </c>
      <c r="C16" s="75">
        <v>234</v>
      </c>
      <c r="D16" s="70">
        <f t="shared" si="2"/>
        <v>134</v>
      </c>
      <c r="E16" s="71">
        <f t="shared" si="1"/>
        <v>57.3</v>
      </c>
      <c r="F16" s="58"/>
    </row>
    <row r="17" ht="24.95" customHeight="1" spans="1:6">
      <c r="A17" s="73" t="s">
        <v>131</v>
      </c>
      <c r="B17" s="74">
        <v>1042</v>
      </c>
      <c r="C17" s="75">
        <v>267</v>
      </c>
      <c r="D17" s="70">
        <f t="shared" si="2"/>
        <v>775</v>
      </c>
      <c r="E17" s="71">
        <f t="shared" si="1"/>
        <v>290.3</v>
      </c>
      <c r="F17" s="58"/>
    </row>
    <row r="18" ht="24.95" customHeight="1" spans="1:6">
      <c r="A18" s="73" t="s">
        <v>132</v>
      </c>
      <c r="B18" s="74">
        <v>671</v>
      </c>
      <c r="C18" s="75">
        <v>1036</v>
      </c>
      <c r="D18" s="70">
        <f t="shared" si="2"/>
        <v>-365</v>
      </c>
      <c r="E18" s="71">
        <f t="shared" si="1"/>
        <v>-35.2</v>
      </c>
      <c r="F18" s="58"/>
    </row>
    <row r="19" ht="24.95" customHeight="1" spans="1:6">
      <c r="A19" s="73" t="s">
        <v>133</v>
      </c>
      <c r="B19" s="74">
        <v>184</v>
      </c>
      <c r="C19" s="75">
        <v>283</v>
      </c>
      <c r="D19" s="70">
        <f t="shared" si="2"/>
        <v>-99</v>
      </c>
      <c r="E19" s="71">
        <f t="shared" si="1"/>
        <v>-35</v>
      </c>
      <c r="F19" s="58"/>
    </row>
    <row r="20" ht="24.95" customHeight="1" spans="1:6">
      <c r="A20" s="73" t="s">
        <v>134</v>
      </c>
      <c r="B20" s="74">
        <v>196</v>
      </c>
      <c r="C20" s="75">
        <v>125</v>
      </c>
      <c r="D20" s="70">
        <f t="shared" si="2"/>
        <v>71</v>
      </c>
      <c r="E20" s="71">
        <f t="shared" si="1"/>
        <v>56.8</v>
      </c>
      <c r="F20" s="58"/>
    </row>
    <row r="21" ht="24.95" customHeight="1" spans="1:6">
      <c r="A21" s="73" t="s">
        <v>135</v>
      </c>
      <c r="B21" s="74">
        <v>160</v>
      </c>
      <c r="C21" s="75">
        <v>410</v>
      </c>
      <c r="D21" s="70">
        <f t="shared" si="2"/>
        <v>-250</v>
      </c>
      <c r="E21" s="71">
        <f t="shared" si="1"/>
        <v>-61</v>
      </c>
      <c r="F21" s="58"/>
    </row>
    <row r="22" ht="24.95" customHeight="1" spans="1:6">
      <c r="A22" s="73" t="s">
        <v>136</v>
      </c>
      <c r="B22" s="74">
        <v>175</v>
      </c>
      <c r="C22" s="75">
        <v>42</v>
      </c>
      <c r="D22" s="70">
        <f t="shared" si="2"/>
        <v>133</v>
      </c>
      <c r="E22" s="71">
        <f t="shared" si="1"/>
        <v>316.7</v>
      </c>
      <c r="F22" s="58"/>
    </row>
    <row r="23" ht="24.95" customHeight="1" spans="1:6">
      <c r="A23" s="73" t="s">
        <v>137</v>
      </c>
      <c r="B23" s="74">
        <v>243</v>
      </c>
      <c r="C23" s="75">
        <v>91</v>
      </c>
      <c r="D23" s="70">
        <f t="shared" si="2"/>
        <v>152</v>
      </c>
      <c r="E23" s="71">
        <f t="shared" si="1"/>
        <v>167</v>
      </c>
      <c r="F23" s="58"/>
    </row>
    <row r="24" ht="24.95" customHeight="1" spans="1:6">
      <c r="A24" s="73" t="s">
        <v>138</v>
      </c>
      <c r="B24" s="74">
        <v>448</v>
      </c>
      <c r="C24" s="75">
        <v>191</v>
      </c>
      <c r="D24" s="70">
        <f t="shared" si="2"/>
        <v>257</v>
      </c>
      <c r="E24" s="71">
        <f t="shared" si="1"/>
        <v>134.6</v>
      </c>
      <c r="F24" s="58"/>
    </row>
    <row r="25" ht="24.95" customHeight="1" spans="1:6">
      <c r="A25" s="73" t="s">
        <v>139</v>
      </c>
      <c r="B25" s="74">
        <v>1122</v>
      </c>
      <c r="C25" s="75">
        <v>204</v>
      </c>
      <c r="D25" s="70">
        <f t="shared" si="2"/>
        <v>918</v>
      </c>
      <c r="E25" s="71">
        <f t="shared" si="1"/>
        <v>450</v>
      </c>
      <c r="F25" s="58"/>
    </row>
    <row r="26" ht="24.95" customHeight="1" spans="1:6">
      <c r="A26" s="73" t="s">
        <v>140</v>
      </c>
      <c r="B26" s="74">
        <v>443</v>
      </c>
      <c r="C26" s="75">
        <v>439</v>
      </c>
      <c r="D26" s="70">
        <f t="shared" si="2"/>
        <v>4</v>
      </c>
      <c r="E26" s="71">
        <f t="shared" si="1"/>
        <v>0.9</v>
      </c>
      <c r="F26" s="58"/>
    </row>
    <row r="27" ht="24.95" customHeight="1" spans="1:6">
      <c r="A27" s="73" t="s">
        <v>141</v>
      </c>
      <c r="B27" s="74">
        <v>246</v>
      </c>
      <c r="C27" s="75">
        <v>152</v>
      </c>
      <c r="D27" s="70">
        <f t="shared" si="2"/>
        <v>94</v>
      </c>
      <c r="E27" s="71">
        <f t="shared" si="1"/>
        <v>61.8</v>
      </c>
      <c r="F27" s="58"/>
    </row>
    <row r="28" ht="24.95" customHeight="1" spans="1:6">
      <c r="A28" s="73" t="s">
        <v>142</v>
      </c>
      <c r="B28" s="74">
        <v>254</v>
      </c>
      <c r="C28" s="75">
        <v>158</v>
      </c>
      <c r="D28" s="70">
        <f t="shared" si="2"/>
        <v>96</v>
      </c>
      <c r="E28" s="71">
        <f t="shared" si="1"/>
        <v>60.8</v>
      </c>
      <c r="F28" s="58"/>
    </row>
    <row r="29" ht="24.95" customHeight="1" spans="1:6">
      <c r="A29" s="77" t="s">
        <v>143</v>
      </c>
      <c r="B29" s="74">
        <v>387</v>
      </c>
      <c r="C29" s="75">
        <v>458</v>
      </c>
      <c r="D29" s="70">
        <f t="shared" si="2"/>
        <v>-71</v>
      </c>
      <c r="E29" s="71">
        <f t="shared" si="1"/>
        <v>-15.5</v>
      </c>
      <c r="F29" s="58"/>
    </row>
    <row r="30" ht="24.95" customHeight="1" spans="1:6">
      <c r="A30" s="73" t="s">
        <v>144</v>
      </c>
      <c r="B30" s="74">
        <v>625</v>
      </c>
      <c r="C30" s="75">
        <v>248</v>
      </c>
      <c r="D30" s="70">
        <f t="shared" si="2"/>
        <v>377</v>
      </c>
      <c r="E30" s="71">
        <f t="shared" si="1"/>
        <v>152</v>
      </c>
      <c r="F30" s="58"/>
    </row>
    <row r="31" ht="24.95" customHeight="1" spans="1:6">
      <c r="A31" s="73" t="s">
        <v>145</v>
      </c>
      <c r="B31" s="74">
        <v>185</v>
      </c>
      <c r="C31" s="75">
        <v>80</v>
      </c>
      <c r="D31" s="70">
        <f t="shared" si="2"/>
        <v>105</v>
      </c>
      <c r="E31" s="71">
        <f t="shared" si="1"/>
        <v>131.3</v>
      </c>
      <c r="F31" s="58"/>
    </row>
    <row r="32" ht="24.95" customHeight="1" spans="1:6">
      <c r="A32" s="73" t="s">
        <v>146</v>
      </c>
      <c r="B32" s="74">
        <v>533</v>
      </c>
      <c r="C32" s="75">
        <v>249</v>
      </c>
      <c r="D32" s="70">
        <f t="shared" si="2"/>
        <v>284</v>
      </c>
      <c r="E32" s="71">
        <f t="shared" si="1"/>
        <v>114.1</v>
      </c>
      <c r="F32" s="58"/>
    </row>
    <row r="33" ht="24.95" customHeight="1" spans="1:6">
      <c r="A33" s="73" t="s">
        <v>147</v>
      </c>
      <c r="B33" s="74">
        <v>305</v>
      </c>
      <c r="C33" s="75">
        <v>237</v>
      </c>
      <c r="D33" s="70">
        <f t="shared" si="2"/>
        <v>68</v>
      </c>
      <c r="E33" s="71">
        <f t="shared" si="1"/>
        <v>28.7</v>
      </c>
      <c r="F33" s="58"/>
    </row>
    <row r="34" ht="24.95" customHeight="1" spans="1:6">
      <c r="A34" s="73" t="s">
        <v>148</v>
      </c>
      <c r="B34" s="74">
        <v>836</v>
      </c>
      <c r="C34" s="75">
        <v>478</v>
      </c>
      <c r="D34" s="70">
        <f t="shared" si="2"/>
        <v>358</v>
      </c>
      <c r="E34" s="71">
        <f t="shared" si="1"/>
        <v>74.9</v>
      </c>
      <c r="F34" s="58"/>
    </row>
    <row r="35" s="49" customFormat="1" ht="24.95" customHeight="1" spans="1:7">
      <c r="A35" s="77" t="s">
        <v>149</v>
      </c>
      <c r="B35" s="74">
        <v>3186</v>
      </c>
      <c r="C35" s="75">
        <v>4652</v>
      </c>
      <c r="D35" s="70">
        <f t="shared" si="2"/>
        <v>-1466</v>
      </c>
      <c r="E35" s="71">
        <f t="shared" si="1"/>
        <v>-31.5</v>
      </c>
      <c r="F35" s="78"/>
      <c r="G35" s="79"/>
    </row>
    <row r="36" spans="1:3">
      <c r="A36" s="80"/>
      <c r="C36" s="81">
        <v>53</v>
      </c>
    </row>
    <row r="37" spans="3:3">
      <c r="C37" s="81">
        <v>4599</v>
      </c>
    </row>
    <row r="41" spans="13:14">
      <c r="M41" s="50" t="s">
        <v>150</v>
      </c>
      <c r="N41" s="50" t="s">
        <v>150</v>
      </c>
    </row>
    <row r="42" spans="13:14">
      <c r="M42" s="50" t="s">
        <v>151</v>
      </c>
      <c r="N42" s="50" t="s">
        <v>151</v>
      </c>
    </row>
  </sheetData>
  <mergeCells count="5">
    <mergeCell ref="A1:E1"/>
    <mergeCell ref="D4:E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12" scale="71" orientation="landscape"/>
  <headerFooter/>
  <ignoredErrors>
    <ignoredError sqref="C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42"/>
  <sheetViews>
    <sheetView workbookViewId="0">
      <selection activeCell="S14" sqref="S13:S14"/>
    </sheetView>
  </sheetViews>
  <sheetFormatPr defaultColWidth="9" defaultRowHeight="13.5"/>
  <sheetData>
    <row r="1" spans="2:17">
      <c r="B1" s="29" t="s">
        <v>21</v>
      </c>
      <c r="F1" s="37" t="s">
        <v>158</v>
      </c>
      <c r="G1" s="37" t="s">
        <v>98</v>
      </c>
      <c r="H1" s="38" t="s">
        <v>159</v>
      </c>
      <c r="K1" s="43" t="s">
        <v>66</v>
      </c>
      <c r="N1" s="44">
        <v>201</v>
      </c>
      <c r="O1" s="24" t="s">
        <v>160</v>
      </c>
      <c r="P1" s="25">
        <v>11191</v>
      </c>
      <c r="Q1" s="45">
        <v>5905</v>
      </c>
    </row>
    <row r="2" spans="2:17">
      <c r="B2" s="34" t="s">
        <v>22</v>
      </c>
      <c r="F2" s="39" t="s">
        <v>161</v>
      </c>
      <c r="G2" s="40" t="s">
        <v>162</v>
      </c>
      <c r="H2" s="41">
        <v>38465</v>
      </c>
      <c r="K2" s="43" t="s">
        <v>67</v>
      </c>
      <c r="N2" s="44">
        <v>204</v>
      </c>
      <c r="O2" s="24" t="s">
        <v>163</v>
      </c>
      <c r="P2" s="25">
        <v>5304</v>
      </c>
      <c r="Q2" s="45">
        <v>5262</v>
      </c>
    </row>
    <row r="3" spans="2:17">
      <c r="B3" s="33" t="s">
        <v>23</v>
      </c>
      <c r="F3" s="39">
        <v>10101</v>
      </c>
      <c r="G3" s="40" t="s">
        <v>164</v>
      </c>
      <c r="H3" s="41">
        <v>22354</v>
      </c>
      <c r="K3" s="43" t="s">
        <v>68</v>
      </c>
      <c r="N3" s="44">
        <v>205</v>
      </c>
      <c r="O3" s="24" t="s">
        <v>165</v>
      </c>
      <c r="P3" s="25">
        <v>46805</v>
      </c>
      <c r="Q3" s="45">
        <v>45224</v>
      </c>
    </row>
    <row r="4" spans="2:17">
      <c r="B4" s="33" t="s">
        <v>24</v>
      </c>
      <c r="F4" s="39" t="s">
        <v>166</v>
      </c>
      <c r="G4" s="40" t="s">
        <v>167</v>
      </c>
      <c r="H4" s="41">
        <v>7164</v>
      </c>
      <c r="K4" s="43" t="s">
        <v>69</v>
      </c>
      <c r="N4" s="44">
        <v>206</v>
      </c>
      <c r="O4" s="24" t="s">
        <v>168</v>
      </c>
      <c r="P4" s="25">
        <v>35</v>
      </c>
      <c r="Q4" s="45">
        <v>35</v>
      </c>
    </row>
    <row r="5" spans="2:17">
      <c r="B5" s="33" t="s">
        <v>25</v>
      </c>
      <c r="F5" s="39" t="s">
        <v>169</v>
      </c>
      <c r="G5" s="40" t="s">
        <v>170</v>
      </c>
      <c r="H5" s="41">
        <v>1815</v>
      </c>
      <c r="K5" s="43" t="s">
        <v>70</v>
      </c>
      <c r="N5" s="44">
        <v>207</v>
      </c>
      <c r="O5" s="24" t="s">
        <v>171</v>
      </c>
      <c r="P5" s="25">
        <v>1285</v>
      </c>
      <c r="Q5" s="45">
        <v>1149</v>
      </c>
    </row>
    <row r="6" spans="2:17">
      <c r="B6" s="33" t="s">
        <v>26</v>
      </c>
      <c r="F6" s="39" t="s">
        <v>172</v>
      </c>
      <c r="G6" s="40" t="s">
        <v>173</v>
      </c>
      <c r="H6" s="41">
        <v>137</v>
      </c>
      <c r="K6" s="43" t="s">
        <v>71</v>
      </c>
      <c r="N6" s="44">
        <v>208</v>
      </c>
      <c r="O6" s="24" t="s">
        <v>174</v>
      </c>
      <c r="P6" s="25">
        <v>5650</v>
      </c>
      <c r="Q6" s="45">
        <v>5076</v>
      </c>
    </row>
    <row r="7" spans="2:17">
      <c r="B7" s="33" t="s">
        <v>27</v>
      </c>
      <c r="F7" s="39" t="s">
        <v>175</v>
      </c>
      <c r="G7" s="40" t="s">
        <v>176</v>
      </c>
      <c r="H7" s="42">
        <v>2164</v>
      </c>
      <c r="K7" s="43" t="s">
        <v>72</v>
      </c>
      <c r="N7" s="44">
        <v>210</v>
      </c>
      <c r="O7" s="24" t="s">
        <v>177</v>
      </c>
      <c r="P7" s="25">
        <v>5581</v>
      </c>
      <c r="Q7" s="45">
        <v>5325</v>
      </c>
    </row>
    <row r="8" spans="2:17">
      <c r="B8" s="33" t="s">
        <v>28</v>
      </c>
      <c r="F8" s="39" t="s">
        <v>178</v>
      </c>
      <c r="G8" s="40" t="s">
        <v>179</v>
      </c>
      <c r="H8" s="42">
        <v>1220</v>
      </c>
      <c r="K8" s="43" t="s">
        <v>73</v>
      </c>
      <c r="N8" s="44">
        <v>211</v>
      </c>
      <c r="O8" s="24" t="s">
        <v>180</v>
      </c>
      <c r="P8" s="25">
        <v>133</v>
      </c>
      <c r="Q8" s="45">
        <v>68</v>
      </c>
    </row>
    <row r="9" spans="2:17">
      <c r="B9" s="33" t="s">
        <v>29</v>
      </c>
      <c r="F9" s="39" t="s">
        <v>181</v>
      </c>
      <c r="G9" s="40" t="s">
        <v>182</v>
      </c>
      <c r="H9" s="42">
        <v>997</v>
      </c>
      <c r="K9" s="43" t="s">
        <v>74</v>
      </c>
      <c r="N9" s="44">
        <v>212</v>
      </c>
      <c r="O9" s="24" t="s">
        <v>183</v>
      </c>
      <c r="P9" s="25">
        <v>5509</v>
      </c>
      <c r="Q9" s="45">
        <v>1731</v>
      </c>
    </row>
    <row r="10" spans="2:17">
      <c r="B10" s="33" t="s">
        <v>30</v>
      </c>
      <c r="F10" s="39" t="s">
        <v>184</v>
      </c>
      <c r="G10" s="40" t="s">
        <v>185</v>
      </c>
      <c r="H10" s="42">
        <v>1273</v>
      </c>
      <c r="K10" s="43" t="s">
        <v>75</v>
      </c>
      <c r="N10" s="44">
        <v>213</v>
      </c>
      <c r="O10" s="24" t="s">
        <v>186</v>
      </c>
      <c r="P10" s="25">
        <v>5520</v>
      </c>
      <c r="Q10" s="45">
        <v>4298</v>
      </c>
    </row>
    <row r="11" spans="2:17">
      <c r="B11" s="33" t="s">
        <v>31</v>
      </c>
      <c r="F11" s="39" t="s">
        <v>187</v>
      </c>
      <c r="G11" s="40" t="s">
        <v>188</v>
      </c>
      <c r="H11" s="42">
        <v>639</v>
      </c>
      <c r="K11" s="43" t="s">
        <v>76</v>
      </c>
      <c r="N11" s="44">
        <v>214</v>
      </c>
      <c r="O11" s="24" t="s">
        <v>186</v>
      </c>
      <c r="P11" s="25">
        <v>5521</v>
      </c>
      <c r="Q11" s="45">
        <v>974</v>
      </c>
    </row>
    <row r="12" spans="2:17">
      <c r="B12" s="33" t="s">
        <v>32</v>
      </c>
      <c r="F12" s="39" t="s">
        <v>189</v>
      </c>
      <c r="G12" s="40" t="s">
        <v>190</v>
      </c>
      <c r="H12" s="42">
        <v>0</v>
      </c>
      <c r="K12" s="43" t="s">
        <v>77</v>
      </c>
      <c r="N12" s="44">
        <v>215</v>
      </c>
      <c r="O12" s="24" t="s">
        <v>186</v>
      </c>
      <c r="P12" s="25">
        <v>5522</v>
      </c>
      <c r="Q12" s="45">
        <v>122</v>
      </c>
    </row>
    <row r="13" spans="2:17">
      <c r="B13" s="33" t="s">
        <v>33</v>
      </c>
      <c r="F13" s="39" t="s">
        <v>191</v>
      </c>
      <c r="G13" s="40" t="s">
        <v>192</v>
      </c>
      <c r="H13" s="42">
        <v>582</v>
      </c>
      <c r="K13" s="43" t="s">
        <v>78</v>
      </c>
      <c r="N13" s="44">
        <v>216</v>
      </c>
      <c r="O13" s="24" t="s">
        <v>186</v>
      </c>
      <c r="P13" s="25">
        <v>5523</v>
      </c>
      <c r="Q13" s="45">
        <v>70</v>
      </c>
    </row>
    <row r="14" spans="2:17">
      <c r="B14" s="33" t="s">
        <v>34</v>
      </c>
      <c r="F14" s="39" t="s">
        <v>193</v>
      </c>
      <c r="G14" s="40" t="s">
        <v>194</v>
      </c>
      <c r="H14" s="42">
        <v>120</v>
      </c>
      <c r="K14" s="43" t="s">
        <v>79</v>
      </c>
      <c r="N14" s="44">
        <v>217</v>
      </c>
      <c r="O14" s="24" t="s">
        <v>186</v>
      </c>
      <c r="P14" s="25">
        <v>5524</v>
      </c>
      <c r="Q14" s="45">
        <v>0</v>
      </c>
    </row>
    <row r="15" spans="2:17">
      <c r="B15" s="33" t="s">
        <v>35</v>
      </c>
      <c r="F15" s="39" t="s">
        <v>195</v>
      </c>
      <c r="G15" s="40" t="s">
        <v>196</v>
      </c>
      <c r="H15" s="42">
        <v>0</v>
      </c>
      <c r="K15" s="43" t="s">
        <v>80</v>
      </c>
      <c r="N15" s="44">
        <v>219</v>
      </c>
      <c r="O15" s="24" t="s">
        <v>186</v>
      </c>
      <c r="P15" s="25">
        <v>5525</v>
      </c>
      <c r="Q15" s="45">
        <v>0</v>
      </c>
    </row>
    <row r="16" spans="2:17">
      <c r="B16" s="34" t="s">
        <v>36</v>
      </c>
      <c r="F16" s="39"/>
      <c r="G16" s="40"/>
      <c r="H16" s="42"/>
      <c r="K16" s="43" t="s">
        <v>81</v>
      </c>
      <c r="N16" s="44">
        <v>220</v>
      </c>
      <c r="O16" s="24" t="s">
        <v>186</v>
      </c>
      <c r="P16" s="25">
        <v>5526</v>
      </c>
      <c r="Q16" s="45">
        <v>1608</v>
      </c>
    </row>
    <row r="17" spans="2:17">
      <c r="B17" s="33" t="s">
        <v>37</v>
      </c>
      <c r="F17" s="39" t="s">
        <v>197</v>
      </c>
      <c r="G17" s="40" t="s">
        <v>198</v>
      </c>
      <c r="H17" s="41">
        <v>2523</v>
      </c>
      <c r="K17" s="43" t="s">
        <v>82</v>
      </c>
      <c r="N17" s="44">
        <v>221</v>
      </c>
      <c r="O17" s="24" t="s">
        <v>186</v>
      </c>
      <c r="P17" s="25">
        <v>5527</v>
      </c>
      <c r="Q17" s="45">
        <v>2349</v>
      </c>
    </row>
    <row r="18" spans="2:17">
      <c r="B18" s="33" t="s">
        <v>38</v>
      </c>
      <c r="F18" s="39"/>
      <c r="G18" s="40"/>
      <c r="H18" s="41"/>
      <c r="K18" s="43" t="s">
        <v>83</v>
      </c>
      <c r="N18" s="44">
        <v>222</v>
      </c>
      <c r="O18" s="24" t="s">
        <v>186</v>
      </c>
      <c r="P18" s="25">
        <v>5528</v>
      </c>
      <c r="Q18" s="45">
        <v>0</v>
      </c>
    </row>
    <row r="19" spans="2:17">
      <c r="B19" s="33" t="s">
        <v>39</v>
      </c>
      <c r="F19" s="39"/>
      <c r="G19" s="40"/>
      <c r="H19" s="41"/>
      <c r="K19" s="43" t="s">
        <v>84</v>
      </c>
      <c r="N19" s="44">
        <v>224</v>
      </c>
      <c r="O19" s="24" t="s">
        <v>186</v>
      </c>
      <c r="P19" s="25">
        <v>5529</v>
      </c>
      <c r="Q19" s="45">
        <v>504</v>
      </c>
    </row>
    <row r="20" spans="2:17">
      <c r="B20" s="33" t="s">
        <v>40</v>
      </c>
      <c r="F20" s="39"/>
      <c r="G20" s="40"/>
      <c r="H20" s="41"/>
      <c r="K20" s="43" t="s">
        <v>63</v>
      </c>
      <c r="N20" s="44"/>
      <c r="O20" s="24" t="s">
        <v>186</v>
      </c>
      <c r="P20" s="25">
        <v>5530</v>
      </c>
      <c r="Q20" s="45"/>
    </row>
    <row r="21" spans="2:17">
      <c r="B21" s="33" t="s">
        <v>41</v>
      </c>
      <c r="F21" s="39" t="s">
        <v>199</v>
      </c>
      <c r="G21" s="40" t="s">
        <v>200</v>
      </c>
      <c r="H21" s="41">
        <v>250</v>
      </c>
      <c r="K21" s="43" t="s">
        <v>85</v>
      </c>
      <c r="N21" s="44">
        <v>229</v>
      </c>
      <c r="O21" s="24" t="s">
        <v>186</v>
      </c>
      <c r="P21" s="25">
        <v>5531</v>
      </c>
      <c r="Q21" s="45">
        <v>40</v>
      </c>
    </row>
    <row r="22" spans="2:17">
      <c r="B22" s="33" t="s">
        <v>42</v>
      </c>
      <c r="F22" s="39" t="s">
        <v>201</v>
      </c>
      <c r="G22" s="40" t="s">
        <v>202</v>
      </c>
      <c r="H22" s="41">
        <v>73</v>
      </c>
      <c r="K22" s="43" t="s">
        <v>86</v>
      </c>
      <c r="N22" s="44"/>
      <c r="O22" s="24" t="s">
        <v>186</v>
      </c>
      <c r="P22" s="25">
        <v>5532</v>
      </c>
      <c r="Q22" s="45"/>
    </row>
    <row r="23" spans="2:17">
      <c r="B23" s="33" t="s">
        <v>43</v>
      </c>
      <c r="F23" s="39"/>
      <c r="G23" s="40"/>
      <c r="H23" s="41"/>
      <c r="K23" s="43" t="s">
        <v>87</v>
      </c>
      <c r="N23" s="44">
        <v>232</v>
      </c>
      <c r="O23" s="24" t="s">
        <v>186</v>
      </c>
      <c r="P23" s="25">
        <v>5533</v>
      </c>
      <c r="Q23" s="45">
        <v>1246</v>
      </c>
    </row>
    <row r="24" spans="2:17">
      <c r="B24" s="33" t="s">
        <v>44</v>
      </c>
      <c r="F24" s="39" t="s">
        <v>203</v>
      </c>
      <c r="G24" s="40" t="s">
        <v>204</v>
      </c>
      <c r="H24" s="41">
        <v>12454</v>
      </c>
      <c r="K24" s="43" t="s">
        <v>88</v>
      </c>
      <c r="N24" s="44">
        <v>233</v>
      </c>
      <c r="O24" s="24" t="s">
        <v>186</v>
      </c>
      <c r="P24" s="25">
        <v>5534</v>
      </c>
      <c r="Q24" s="45">
        <v>181</v>
      </c>
    </row>
    <row r="25" spans="2:16">
      <c r="B25" s="33" t="s">
        <v>45</v>
      </c>
      <c r="F25" s="39" t="s">
        <v>205</v>
      </c>
      <c r="G25" s="40" t="s">
        <v>206</v>
      </c>
      <c r="H25" s="41">
        <v>2577</v>
      </c>
      <c r="O25" s="24" t="s">
        <v>186</v>
      </c>
      <c r="P25" s="25">
        <v>5535</v>
      </c>
    </row>
    <row r="26" spans="2:16">
      <c r="B26" s="33" t="s">
        <v>46</v>
      </c>
      <c r="F26" s="39" t="s">
        <v>207</v>
      </c>
      <c r="G26" s="40" t="s">
        <v>208</v>
      </c>
      <c r="H26" s="41">
        <v>0</v>
      </c>
      <c r="O26" s="24" t="s">
        <v>186</v>
      </c>
      <c r="P26" s="25">
        <v>5536</v>
      </c>
    </row>
    <row r="27" spans="2:16">
      <c r="B27" s="33" t="s">
        <v>47</v>
      </c>
      <c r="F27" s="39" t="s">
        <v>209</v>
      </c>
      <c r="G27" s="40" t="s">
        <v>210</v>
      </c>
      <c r="H27" s="41">
        <v>0</v>
      </c>
      <c r="O27" s="24" t="s">
        <v>186</v>
      </c>
      <c r="P27" s="25">
        <v>5537</v>
      </c>
    </row>
    <row r="28" spans="2:16">
      <c r="B28" s="33" t="s">
        <v>48</v>
      </c>
      <c r="F28" s="39" t="s">
        <v>211</v>
      </c>
      <c r="G28" s="40" t="s">
        <v>212</v>
      </c>
      <c r="H28" s="41">
        <v>4</v>
      </c>
      <c r="O28" s="24" t="s">
        <v>186</v>
      </c>
      <c r="P28" s="25">
        <v>5538</v>
      </c>
    </row>
    <row r="29" spans="15:16">
      <c r="O29" s="24" t="s">
        <v>186</v>
      </c>
      <c r="P29" s="25">
        <v>5539</v>
      </c>
    </row>
    <row r="30" spans="15:16">
      <c r="O30" s="24" t="s">
        <v>186</v>
      </c>
      <c r="P30" s="25">
        <v>5540</v>
      </c>
    </row>
    <row r="31" spans="15:16">
      <c r="O31" s="24" t="s">
        <v>186</v>
      </c>
      <c r="P31" s="25">
        <v>5541</v>
      </c>
    </row>
    <row r="32" spans="15:16">
      <c r="O32" s="24" t="s">
        <v>186</v>
      </c>
      <c r="P32" s="25">
        <v>5542</v>
      </c>
    </row>
    <row r="33" spans="15:16">
      <c r="O33" s="24" t="s">
        <v>186</v>
      </c>
      <c r="P33" s="25">
        <v>5543</v>
      </c>
    </row>
    <row r="34" spans="15:16">
      <c r="O34" s="24" t="s">
        <v>186</v>
      </c>
      <c r="P34" s="25">
        <v>5544</v>
      </c>
    </row>
    <row r="35" spans="15:16">
      <c r="O35" s="24" t="s">
        <v>186</v>
      </c>
      <c r="P35" s="25">
        <v>5545</v>
      </c>
    </row>
    <row r="36" spans="15:16">
      <c r="O36" s="24" t="s">
        <v>186</v>
      </c>
      <c r="P36" s="25">
        <v>5546</v>
      </c>
    </row>
    <row r="37" spans="15:16">
      <c r="O37" s="24" t="s">
        <v>186</v>
      </c>
      <c r="P37" s="25">
        <v>5547</v>
      </c>
    </row>
    <row r="38" spans="15:16">
      <c r="O38" s="24" t="s">
        <v>186</v>
      </c>
      <c r="P38" s="25">
        <v>5548</v>
      </c>
    </row>
    <row r="39" spans="15:16">
      <c r="O39" s="24" t="s">
        <v>186</v>
      </c>
      <c r="P39" s="25">
        <v>5549</v>
      </c>
    </row>
    <row r="40" spans="15:16">
      <c r="O40" s="24" t="s">
        <v>186</v>
      </c>
      <c r="P40" s="25">
        <v>5550</v>
      </c>
    </row>
    <row r="41" spans="15:16">
      <c r="O41">
        <v>89</v>
      </c>
      <c r="P41">
        <v>89</v>
      </c>
    </row>
    <row r="42" spans="15:16">
      <c r="O42">
        <v>24</v>
      </c>
      <c r="P42">
        <v>24</v>
      </c>
    </row>
  </sheetData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1:L297"/>
  <sheetViews>
    <sheetView workbookViewId="0">
      <selection activeCell="L9" sqref="L9"/>
    </sheetView>
  </sheetViews>
  <sheetFormatPr defaultColWidth="9" defaultRowHeight="14.25"/>
  <cols>
    <col min="7" max="7" width="33" style="18" customWidth="1"/>
    <col min="8" max="9" width="17.625" style="18" customWidth="1"/>
    <col min="11" max="11" width="26.25" customWidth="1"/>
  </cols>
  <sheetData>
    <row r="1" ht="25.5" spans="7:11">
      <c r="G1" s="19"/>
      <c r="H1" s="19"/>
      <c r="I1" s="19"/>
      <c r="K1" s="27" t="s">
        <v>19</v>
      </c>
    </row>
    <row r="2" ht="15" spans="7:11">
      <c r="G2" s="20"/>
      <c r="H2" s="20"/>
      <c r="I2" s="20"/>
      <c r="K2" s="28" t="s">
        <v>20</v>
      </c>
    </row>
    <row r="3" ht="13.5" spans="7:11">
      <c r="G3" s="20"/>
      <c r="H3" s="21"/>
      <c r="I3" s="21"/>
      <c r="K3" s="29" t="s">
        <v>21</v>
      </c>
    </row>
    <row r="4" ht="13.5" spans="7:11">
      <c r="G4" s="22"/>
      <c r="H4" s="23"/>
      <c r="I4" s="30"/>
      <c r="K4" s="31" t="s">
        <v>22</v>
      </c>
    </row>
    <row r="5" ht="13.5" spans="7:12">
      <c r="G5" s="24"/>
      <c r="H5" s="25"/>
      <c r="I5" s="32"/>
      <c r="K5" s="33" t="s">
        <v>23</v>
      </c>
      <c r="L5">
        <v>2149</v>
      </c>
    </row>
    <row r="6" ht="13.5" spans="7:12">
      <c r="G6" s="24"/>
      <c r="H6" s="25"/>
      <c r="I6" s="32"/>
      <c r="K6" s="33" t="s">
        <v>24</v>
      </c>
      <c r="L6">
        <v>456</v>
      </c>
    </row>
    <row r="7" ht="13.5" spans="7:12">
      <c r="G7" s="24"/>
      <c r="H7" s="25"/>
      <c r="I7" s="32"/>
      <c r="K7" s="33" t="s">
        <v>25</v>
      </c>
      <c r="L7">
        <v>698</v>
      </c>
    </row>
    <row r="8" ht="13.5" spans="7:12">
      <c r="G8" s="26"/>
      <c r="H8" s="25"/>
      <c r="I8" s="32"/>
      <c r="K8" s="33" t="s">
        <v>26</v>
      </c>
      <c r="L8">
        <v>3</v>
      </c>
    </row>
    <row r="9" ht="13.5" spans="7:11">
      <c r="G9" s="26"/>
      <c r="H9" s="25"/>
      <c r="I9" s="32"/>
      <c r="K9" s="33" t="s">
        <v>27</v>
      </c>
    </row>
    <row r="10" ht="13.5" spans="7:11">
      <c r="G10" s="24"/>
      <c r="H10" s="25"/>
      <c r="I10" s="32"/>
      <c r="K10" s="33" t="s">
        <v>28</v>
      </c>
    </row>
    <row r="11" ht="13.5" spans="7:11">
      <c r="G11" s="26"/>
      <c r="H11" s="25"/>
      <c r="I11" s="32"/>
      <c r="K11" s="33" t="s">
        <v>29</v>
      </c>
    </row>
    <row r="12" ht="13.5" spans="7:11">
      <c r="G12" s="24"/>
      <c r="H12" s="25"/>
      <c r="I12" s="32"/>
      <c r="K12" s="33" t="s">
        <v>30</v>
      </c>
    </row>
    <row r="13" ht="13.5" spans="7:11">
      <c r="G13" s="26"/>
      <c r="H13" s="25"/>
      <c r="I13" s="32"/>
      <c r="K13" s="33" t="s">
        <v>31</v>
      </c>
    </row>
    <row r="14" ht="13.5" spans="7:11">
      <c r="G14" s="26"/>
      <c r="H14" s="25"/>
      <c r="I14" s="32"/>
      <c r="K14" s="33" t="s">
        <v>32</v>
      </c>
    </row>
    <row r="15" ht="13.5" spans="7:11">
      <c r="G15" s="26"/>
      <c r="H15" s="25"/>
      <c r="I15" s="32"/>
      <c r="K15" s="33" t="s">
        <v>33</v>
      </c>
    </row>
    <row r="16" ht="13.5" spans="7:11">
      <c r="G16" s="26"/>
      <c r="H16" s="25"/>
      <c r="I16" s="32"/>
      <c r="K16" s="33" t="s">
        <v>34</v>
      </c>
    </row>
    <row r="17" ht="13.5" spans="7:11">
      <c r="G17" s="26"/>
      <c r="H17" s="25"/>
      <c r="I17" s="32"/>
      <c r="K17" s="33" t="s">
        <v>35</v>
      </c>
    </row>
    <row r="18" ht="13.5" spans="7:11">
      <c r="G18" s="24"/>
      <c r="H18" s="25"/>
      <c r="I18" s="32"/>
      <c r="K18" s="31" t="s">
        <v>36</v>
      </c>
    </row>
    <row r="19" ht="13.5" spans="7:11">
      <c r="G19" s="26"/>
      <c r="H19" s="25"/>
      <c r="I19" s="32"/>
      <c r="K19" s="33" t="s">
        <v>37</v>
      </c>
    </row>
    <row r="20" ht="13.5" spans="7:11">
      <c r="G20" s="26"/>
      <c r="H20" s="25"/>
      <c r="I20" s="32"/>
      <c r="K20" s="33" t="s">
        <v>38</v>
      </c>
    </row>
    <row r="21" ht="13.5" spans="7:11">
      <c r="G21" s="24"/>
      <c r="H21" s="25"/>
      <c r="I21" s="32"/>
      <c r="K21" s="33" t="s">
        <v>39</v>
      </c>
    </row>
    <row r="22" ht="13.5" spans="7:11">
      <c r="G22" s="26"/>
      <c r="H22" s="25"/>
      <c r="I22" s="32"/>
      <c r="K22" s="33" t="s">
        <v>40</v>
      </c>
    </row>
    <row r="23" ht="13.5" spans="7:11">
      <c r="G23" s="24"/>
      <c r="H23" s="25"/>
      <c r="I23" s="32"/>
      <c r="K23" s="33" t="s">
        <v>41</v>
      </c>
    </row>
    <row r="24" ht="13.5" spans="7:11">
      <c r="G24" s="26"/>
      <c r="H24" s="25"/>
      <c r="I24" s="32"/>
      <c r="K24" s="33" t="s">
        <v>42</v>
      </c>
    </row>
    <row r="25" ht="13.5" spans="7:11">
      <c r="G25" s="26"/>
      <c r="H25" s="25"/>
      <c r="I25" s="32"/>
      <c r="K25" s="33" t="s">
        <v>43</v>
      </c>
    </row>
    <row r="26" ht="13.5" spans="7:11">
      <c r="G26" s="26"/>
      <c r="H26" s="25"/>
      <c r="I26" s="32"/>
      <c r="K26" s="33" t="s">
        <v>44</v>
      </c>
    </row>
    <row r="27" ht="13.5" spans="7:11">
      <c r="G27" s="24"/>
      <c r="H27" s="25"/>
      <c r="I27" s="32"/>
      <c r="K27" s="33" t="s">
        <v>45</v>
      </c>
    </row>
    <row r="28" ht="13.5" spans="7:11">
      <c r="G28" s="26"/>
      <c r="H28" s="25"/>
      <c r="I28" s="32"/>
      <c r="K28" s="33" t="s">
        <v>46</v>
      </c>
    </row>
    <row r="29" ht="13.5" spans="7:11">
      <c r="G29" s="26"/>
      <c r="H29" s="25"/>
      <c r="I29" s="32"/>
      <c r="K29" s="33" t="s">
        <v>47</v>
      </c>
    </row>
    <row r="30" ht="13.5" spans="7:11">
      <c r="G30" s="24"/>
      <c r="H30" s="25"/>
      <c r="I30" s="32"/>
      <c r="K30" s="33" t="s">
        <v>48</v>
      </c>
    </row>
    <row r="31" ht="13.5" spans="7:11">
      <c r="G31" s="26"/>
      <c r="H31" s="25"/>
      <c r="I31" s="32"/>
      <c r="K31" s="29" t="s">
        <v>49</v>
      </c>
    </row>
    <row r="32" ht="13.5" spans="7:11">
      <c r="G32" s="26"/>
      <c r="H32" s="25"/>
      <c r="I32" s="32"/>
      <c r="K32" s="34" t="s">
        <v>50</v>
      </c>
    </row>
    <row r="33" ht="13.5" spans="7:11">
      <c r="G33" s="24"/>
      <c r="H33" s="25"/>
      <c r="I33" s="32"/>
      <c r="K33" s="34" t="s">
        <v>51</v>
      </c>
    </row>
    <row r="34" ht="15" spans="7:11">
      <c r="G34" s="26"/>
      <c r="H34" s="25"/>
      <c r="I34" s="32"/>
      <c r="K34" s="28" t="s">
        <v>52</v>
      </c>
    </row>
    <row r="35" ht="13.5" spans="7:11">
      <c r="G35" s="26"/>
      <c r="H35" s="25"/>
      <c r="I35" s="32"/>
      <c r="K35" s="33" t="s">
        <v>53</v>
      </c>
    </row>
    <row r="36" ht="13.5" spans="7:11">
      <c r="G36" s="24"/>
      <c r="H36" s="25"/>
      <c r="I36" s="32"/>
      <c r="K36" s="33" t="s">
        <v>54</v>
      </c>
    </row>
    <row r="37" ht="13.5" spans="7:11">
      <c r="G37" s="26"/>
      <c r="H37" s="25"/>
      <c r="I37" s="32"/>
      <c r="K37" s="33" t="s">
        <v>55</v>
      </c>
    </row>
    <row r="38" ht="13.5" spans="7:9">
      <c r="G38" s="24"/>
      <c r="H38" s="25"/>
      <c r="I38" s="32"/>
    </row>
    <row r="39" ht="13.5" spans="7:9">
      <c r="G39" s="26"/>
      <c r="H39" s="25"/>
      <c r="I39" s="32"/>
    </row>
    <row r="40" ht="13.5" spans="7:9">
      <c r="G40" s="26"/>
      <c r="H40" s="25"/>
      <c r="I40" s="32"/>
    </row>
    <row r="41" ht="13.5" spans="7:9">
      <c r="G41" s="24"/>
      <c r="H41" s="25"/>
      <c r="I41" s="32"/>
    </row>
    <row r="42" ht="13.5" spans="7:9">
      <c r="G42" s="26"/>
      <c r="H42" s="25"/>
      <c r="I42" s="32"/>
    </row>
    <row r="43" ht="13.5" spans="7:9">
      <c r="G43" s="26"/>
      <c r="H43" s="25"/>
      <c r="I43" s="32"/>
    </row>
    <row r="44" ht="13.5" spans="7:9">
      <c r="G44" s="26"/>
      <c r="H44" s="25"/>
      <c r="I44" s="32"/>
    </row>
    <row r="45" ht="13.5" spans="7:9">
      <c r="G45" s="24"/>
      <c r="H45" s="25"/>
      <c r="I45" s="32"/>
    </row>
    <row r="46" ht="13.5" spans="7:9">
      <c r="G46" s="26"/>
      <c r="H46" s="25"/>
      <c r="I46" s="32"/>
    </row>
    <row r="47" ht="13.5" spans="7:9">
      <c r="G47" s="26"/>
      <c r="H47" s="25"/>
      <c r="I47" s="32"/>
    </row>
    <row r="48" ht="13.5" spans="7:9">
      <c r="G48" s="24"/>
      <c r="H48" s="25"/>
      <c r="I48" s="32"/>
    </row>
    <row r="49" ht="13.5" spans="7:9">
      <c r="G49" s="26"/>
      <c r="H49" s="25"/>
      <c r="I49" s="32"/>
    </row>
    <row r="50" ht="13.5" spans="7:9">
      <c r="G50" s="24"/>
      <c r="H50" s="25"/>
      <c r="I50" s="32"/>
    </row>
    <row r="51" ht="13.5" spans="7:9">
      <c r="G51" s="26"/>
      <c r="H51" s="25"/>
      <c r="I51" s="32"/>
    </row>
    <row r="52" ht="13.5" spans="7:9">
      <c r="G52" s="26"/>
      <c r="H52" s="25"/>
      <c r="I52" s="32"/>
    </row>
    <row r="53" ht="13.5" spans="7:9">
      <c r="G53" s="24"/>
      <c r="H53" s="25"/>
      <c r="I53" s="32"/>
    </row>
    <row r="54" ht="13.5" spans="7:9">
      <c r="G54" s="26"/>
      <c r="H54" s="25"/>
      <c r="I54" s="32"/>
    </row>
    <row r="55" ht="13.5" spans="7:9">
      <c r="G55" s="24"/>
      <c r="H55" s="25"/>
      <c r="I55" s="32"/>
    </row>
    <row r="56" ht="13.5" spans="7:9">
      <c r="G56" s="26"/>
      <c r="H56" s="25"/>
      <c r="I56" s="32"/>
    </row>
    <row r="57" ht="13.5" spans="7:9">
      <c r="G57" s="26"/>
      <c r="H57" s="25"/>
      <c r="I57" s="32"/>
    </row>
    <row r="58" ht="13.5" spans="7:9">
      <c r="G58" s="24"/>
      <c r="H58" s="25"/>
      <c r="I58" s="32"/>
    </row>
    <row r="59" ht="13.5" spans="7:9">
      <c r="G59" s="26"/>
      <c r="H59" s="25"/>
      <c r="I59" s="32"/>
    </row>
    <row r="60" ht="13.5" spans="7:9">
      <c r="G60" s="26"/>
      <c r="H60" s="25"/>
      <c r="I60" s="32"/>
    </row>
    <row r="61" ht="13.5" spans="7:9">
      <c r="G61" s="26"/>
      <c r="H61" s="25"/>
      <c r="I61" s="32"/>
    </row>
    <row r="62" ht="13.5" spans="7:9">
      <c r="G62" s="24"/>
      <c r="H62" s="25"/>
      <c r="I62" s="32"/>
    </row>
    <row r="63" ht="13.5" spans="7:9">
      <c r="G63" s="24"/>
      <c r="H63" s="25"/>
      <c r="I63" s="32"/>
    </row>
    <row r="64" ht="13.5" spans="7:9">
      <c r="G64" s="26"/>
      <c r="H64" s="25"/>
      <c r="I64" s="32"/>
    </row>
    <row r="65" ht="13.5" spans="7:9">
      <c r="G65" s="26"/>
      <c r="H65" s="25"/>
      <c r="I65" s="32"/>
    </row>
    <row r="66" ht="13.5" spans="7:9">
      <c r="G66" s="24"/>
      <c r="H66" s="25"/>
      <c r="I66" s="32"/>
    </row>
    <row r="67" ht="13.5" spans="7:9">
      <c r="G67" s="26"/>
      <c r="H67" s="25"/>
      <c r="I67" s="32"/>
    </row>
    <row r="68" ht="13.5" spans="7:9">
      <c r="G68" s="24"/>
      <c r="H68" s="25"/>
      <c r="I68" s="32"/>
    </row>
    <row r="69" ht="13.5" spans="7:9">
      <c r="G69" s="26"/>
      <c r="H69" s="25"/>
      <c r="I69" s="32"/>
    </row>
    <row r="70" ht="13.5" spans="7:9">
      <c r="G70" s="24"/>
      <c r="H70" s="25"/>
      <c r="I70" s="32"/>
    </row>
    <row r="71" ht="13.5" spans="7:9">
      <c r="G71" s="26"/>
      <c r="H71" s="25"/>
      <c r="I71" s="32"/>
    </row>
    <row r="72" ht="13.5" spans="7:9">
      <c r="G72" s="24"/>
      <c r="H72" s="25"/>
      <c r="I72" s="32"/>
    </row>
    <row r="73" ht="13.5" spans="7:9">
      <c r="G73" s="24"/>
      <c r="H73" s="25"/>
      <c r="I73" s="32"/>
    </row>
    <row r="74" ht="13.5" spans="7:9">
      <c r="G74" s="26"/>
      <c r="H74" s="25"/>
      <c r="I74" s="32"/>
    </row>
    <row r="75" ht="13.5" spans="7:9">
      <c r="G75" s="24"/>
      <c r="H75" s="25"/>
      <c r="I75" s="32"/>
    </row>
    <row r="76" ht="13.5" spans="7:9">
      <c r="G76" s="26"/>
      <c r="H76" s="25"/>
      <c r="I76" s="32"/>
    </row>
    <row r="77" ht="13.5" spans="7:9">
      <c r="G77" s="26"/>
      <c r="H77" s="25"/>
      <c r="I77" s="32"/>
    </row>
    <row r="78" ht="13.5" spans="7:9">
      <c r="G78" s="26"/>
      <c r="H78" s="25"/>
      <c r="I78" s="32"/>
    </row>
    <row r="79" ht="13.5" spans="7:9">
      <c r="G79" s="26"/>
      <c r="H79" s="25"/>
      <c r="I79" s="32"/>
    </row>
    <row r="80" ht="13.5" spans="7:9">
      <c r="G80" s="26"/>
      <c r="H80" s="25"/>
      <c r="I80" s="32"/>
    </row>
    <row r="81" ht="13.5" spans="7:9">
      <c r="G81" s="24"/>
      <c r="H81" s="25"/>
      <c r="I81" s="32"/>
    </row>
    <row r="82" ht="13.5" spans="7:9">
      <c r="G82" s="26"/>
      <c r="H82" s="25"/>
      <c r="I82" s="32"/>
    </row>
    <row r="83" ht="13.5" spans="7:9">
      <c r="G83" s="24"/>
      <c r="H83" s="25"/>
      <c r="I83" s="32"/>
    </row>
    <row r="84" ht="13.5" spans="7:9">
      <c r="G84" s="26"/>
      <c r="H84" s="25"/>
      <c r="I84" s="32"/>
    </row>
    <row r="85" ht="13.5" spans="7:9">
      <c r="G85" s="24"/>
      <c r="H85" s="25"/>
      <c r="I85" s="32"/>
    </row>
    <row r="86" ht="13.5" spans="7:9">
      <c r="G86" s="26"/>
      <c r="H86" s="25"/>
      <c r="I86" s="32"/>
    </row>
    <row r="87" ht="13.5" spans="7:9">
      <c r="G87" s="24"/>
      <c r="H87" s="25"/>
      <c r="I87" s="32"/>
    </row>
    <row r="88" ht="13.5" spans="7:9">
      <c r="G88" s="26"/>
      <c r="H88" s="25"/>
      <c r="I88" s="32"/>
    </row>
    <row r="89" ht="13.5" spans="7:9">
      <c r="G89" s="24"/>
      <c r="H89" s="25"/>
      <c r="I89" s="32"/>
    </row>
    <row r="90" ht="13.5" spans="7:9">
      <c r="G90" s="26"/>
      <c r="H90" s="25"/>
      <c r="I90" s="32"/>
    </row>
    <row r="91" ht="13.5" spans="7:9">
      <c r="G91" s="24"/>
      <c r="H91" s="25"/>
      <c r="I91" s="32"/>
    </row>
    <row r="92" ht="13.5" spans="7:9">
      <c r="G92" s="24"/>
      <c r="H92" s="25"/>
      <c r="I92" s="32"/>
    </row>
    <row r="93" ht="13.5" spans="7:9">
      <c r="G93" s="26"/>
      <c r="H93" s="25"/>
      <c r="I93" s="32"/>
    </row>
    <row r="94" ht="13.5" spans="7:9">
      <c r="G94" s="24"/>
      <c r="H94" s="25"/>
      <c r="I94" s="32"/>
    </row>
    <row r="95" ht="13.5" spans="7:9">
      <c r="G95" s="26"/>
      <c r="H95" s="25"/>
      <c r="I95" s="32"/>
    </row>
    <row r="96" ht="13.5" spans="7:9">
      <c r="G96" s="24"/>
      <c r="H96" s="25"/>
      <c r="I96" s="32"/>
    </row>
    <row r="97" ht="13.5" spans="7:9">
      <c r="G97" s="24"/>
      <c r="H97" s="25"/>
      <c r="I97" s="32"/>
    </row>
    <row r="98" ht="13.5" spans="7:9">
      <c r="G98" s="26"/>
      <c r="H98" s="25"/>
      <c r="I98" s="32"/>
    </row>
    <row r="99" ht="13.5" spans="7:9">
      <c r="G99" s="26"/>
      <c r="H99" s="25"/>
      <c r="I99" s="32"/>
    </row>
    <row r="100" ht="13.5" spans="7:9">
      <c r="G100" s="26"/>
      <c r="H100" s="25"/>
      <c r="I100" s="32"/>
    </row>
    <row r="101" ht="13.5" spans="7:9">
      <c r="G101" s="24"/>
      <c r="H101" s="25"/>
      <c r="I101" s="32"/>
    </row>
    <row r="102" ht="13.5" spans="7:9">
      <c r="G102" s="26"/>
      <c r="H102" s="25"/>
      <c r="I102" s="32"/>
    </row>
    <row r="103" ht="13.5" spans="7:9">
      <c r="G103" s="24"/>
      <c r="H103" s="25"/>
      <c r="I103" s="32"/>
    </row>
    <row r="104" ht="13.5" spans="7:9">
      <c r="G104" s="24"/>
      <c r="H104" s="25"/>
      <c r="I104" s="32"/>
    </row>
    <row r="105" ht="13.5" spans="7:9">
      <c r="G105" s="26"/>
      <c r="H105" s="25"/>
      <c r="I105" s="32"/>
    </row>
    <row r="106" ht="13.5" spans="7:9">
      <c r="G106" s="26"/>
      <c r="H106" s="25"/>
      <c r="I106" s="32"/>
    </row>
    <row r="107" ht="13.5" spans="7:9">
      <c r="G107" s="26"/>
      <c r="H107" s="25"/>
      <c r="I107" s="32"/>
    </row>
    <row r="108" ht="13.5" spans="7:9">
      <c r="G108" s="26"/>
      <c r="H108" s="25"/>
      <c r="I108" s="32"/>
    </row>
    <row r="109" ht="13.5" spans="7:9">
      <c r="G109" s="24"/>
      <c r="H109" s="25"/>
      <c r="I109" s="32"/>
    </row>
    <row r="110" ht="13.5" spans="7:9">
      <c r="G110" s="26"/>
      <c r="H110" s="25"/>
      <c r="I110" s="32"/>
    </row>
    <row r="111" ht="13.5" spans="7:9">
      <c r="G111" s="26"/>
      <c r="H111" s="25"/>
      <c r="I111" s="32"/>
    </row>
    <row r="112" ht="13.5" spans="7:9">
      <c r="G112" s="26"/>
      <c r="H112" s="25"/>
      <c r="I112" s="32"/>
    </row>
    <row r="113" ht="13.5" spans="7:9">
      <c r="G113" s="24"/>
      <c r="H113" s="25"/>
      <c r="I113" s="32"/>
    </row>
    <row r="114" ht="13.5" spans="7:9">
      <c r="G114" s="26"/>
      <c r="H114" s="25"/>
      <c r="I114" s="32"/>
    </row>
    <row r="115" ht="13.5" spans="7:9">
      <c r="G115" s="26"/>
      <c r="H115" s="25"/>
      <c r="I115" s="32"/>
    </row>
    <row r="116" ht="13.5" spans="7:9">
      <c r="G116" s="26"/>
      <c r="H116" s="25"/>
      <c r="I116" s="32"/>
    </row>
    <row r="117" ht="13.5" spans="7:9">
      <c r="G117" s="26"/>
      <c r="H117" s="25"/>
      <c r="I117" s="32"/>
    </row>
    <row r="118" ht="13.5" spans="7:9">
      <c r="G118" s="26"/>
      <c r="H118" s="25"/>
      <c r="I118" s="32"/>
    </row>
    <row r="119" ht="13.5" spans="7:9">
      <c r="G119" s="24"/>
      <c r="H119" s="25"/>
      <c r="I119" s="32"/>
    </row>
    <row r="120" ht="13.5" spans="7:9">
      <c r="G120" s="26"/>
      <c r="H120" s="25"/>
      <c r="I120" s="32"/>
    </row>
    <row r="121" ht="13.5" spans="7:9">
      <c r="G121" s="26"/>
      <c r="H121" s="25"/>
      <c r="I121" s="32"/>
    </row>
    <row r="122" ht="13.5" spans="7:9">
      <c r="G122" s="26"/>
      <c r="H122" s="25"/>
      <c r="I122" s="32"/>
    </row>
    <row r="123" ht="13.5" spans="7:9">
      <c r="G123" s="24"/>
      <c r="H123" s="25"/>
      <c r="I123" s="32"/>
    </row>
    <row r="124" ht="13.5" spans="7:9">
      <c r="G124" s="26"/>
      <c r="H124" s="25"/>
      <c r="I124" s="32"/>
    </row>
    <row r="125" ht="13.5" spans="7:9">
      <c r="G125" s="24"/>
      <c r="H125" s="25"/>
      <c r="I125" s="32"/>
    </row>
    <row r="126" ht="13.5" spans="7:9">
      <c r="G126" s="26"/>
      <c r="H126" s="25"/>
      <c r="I126" s="32"/>
    </row>
    <row r="127" ht="13.5" spans="7:9">
      <c r="G127" s="26"/>
      <c r="H127" s="25"/>
      <c r="I127" s="32"/>
    </row>
    <row r="128" ht="13.5" spans="7:9">
      <c r="G128" s="26"/>
      <c r="H128" s="25"/>
      <c r="I128" s="32"/>
    </row>
    <row r="129" ht="13.5" spans="7:9">
      <c r="G129" s="24"/>
      <c r="H129" s="25"/>
      <c r="I129" s="32"/>
    </row>
    <row r="130" ht="13.5" spans="7:9">
      <c r="G130" s="26"/>
      <c r="H130" s="25"/>
      <c r="I130" s="32"/>
    </row>
    <row r="131" ht="13.5" spans="7:9">
      <c r="G131" s="26"/>
      <c r="H131" s="25"/>
      <c r="I131" s="32"/>
    </row>
    <row r="132" ht="13.5" spans="7:9">
      <c r="G132" s="24"/>
      <c r="H132" s="25"/>
      <c r="I132" s="32"/>
    </row>
    <row r="133" ht="13.5" spans="7:9">
      <c r="G133" s="26"/>
      <c r="H133" s="25"/>
      <c r="I133" s="32"/>
    </row>
    <row r="134" ht="13.5" spans="7:9">
      <c r="G134" s="26"/>
      <c r="H134" s="25"/>
      <c r="I134" s="32"/>
    </row>
    <row r="135" ht="13.5" spans="7:9">
      <c r="G135" s="24"/>
      <c r="H135" s="25"/>
      <c r="I135" s="32"/>
    </row>
    <row r="136" ht="13.5" spans="7:9">
      <c r="G136" s="26"/>
      <c r="H136" s="25"/>
      <c r="I136" s="32"/>
    </row>
    <row r="137" ht="13.5" spans="7:9">
      <c r="G137" s="24"/>
      <c r="H137" s="25"/>
      <c r="I137" s="32"/>
    </row>
    <row r="138" ht="13.5" spans="7:9">
      <c r="G138" s="26"/>
      <c r="H138" s="25"/>
      <c r="I138" s="32"/>
    </row>
    <row r="139" ht="13.5" spans="7:9">
      <c r="G139" s="26"/>
      <c r="H139" s="25"/>
      <c r="I139" s="32"/>
    </row>
    <row r="140" ht="13.5" spans="7:9">
      <c r="G140" s="24"/>
      <c r="H140" s="25"/>
      <c r="I140" s="32"/>
    </row>
    <row r="141" ht="13.5" spans="7:9">
      <c r="G141" s="26"/>
      <c r="H141" s="25"/>
      <c r="I141" s="32"/>
    </row>
    <row r="142" ht="13.5" spans="7:9">
      <c r="G142" s="26"/>
      <c r="H142" s="25"/>
      <c r="I142" s="32"/>
    </row>
    <row r="143" ht="13.5" spans="7:9">
      <c r="G143" s="24"/>
      <c r="H143" s="25"/>
      <c r="I143" s="32"/>
    </row>
    <row r="144" ht="13.5" spans="7:9">
      <c r="G144" s="26"/>
      <c r="H144" s="25"/>
      <c r="I144" s="32"/>
    </row>
    <row r="145" ht="13.5" spans="7:9">
      <c r="G145" s="24"/>
      <c r="H145" s="25"/>
      <c r="I145" s="32"/>
    </row>
    <row r="146" ht="13.5" spans="7:9">
      <c r="G146" s="26"/>
      <c r="H146" s="25"/>
      <c r="I146" s="32"/>
    </row>
    <row r="147" ht="13.5" spans="7:9">
      <c r="G147" s="24"/>
      <c r="H147" s="25"/>
      <c r="I147" s="32"/>
    </row>
    <row r="148" ht="13.5" spans="7:9">
      <c r="G148" s="26"/>
      <c r="H148" s="25"/>
      <c r="I148" s="32"/>
    </row>
    <row r="149" ht="13.5" spans="7:9">
      <c r="G149" s="26"/>
      <c r="H149" s="25"/>
      <c r="I149" s="32"/>
    </row>
    <row r="150" ht="13.5" spans="7:9">
      <c r="G150" s="26"/>
      <c r="H150" s="25"/>
      <c r="I150" s="32"/>
    </row>
    <row r="151" ht="13.5" spans="7:9">
      <c r="G151" s="26"/>
      <c r="H151" s="25"/>
      <c r="I151" s="32"/>
    </row>
    <row r="152" ht="13.5" spans="7:9">
      <c r="G152" s="24"/>
      <c r="H152" s="25"/>
      <c r="I152" s="32"/>
    </row>
    <row r="153" ht="13.5" spans="7:9">
      <c r="G153" s="26"/>
      <c r="H153" s="25"/>
      <c r="I153" s="32"/>
    </row>
    <row r="154" ht="13.5" spans="7:9">
      <c r="G154" s="24"/>
      <c r="H154" s="25"/>
      <c r="I154" s="32"/>
    </row>
    <row r="155" ht="13.5" spans="7:9">
      <c r="G155" s="24"/>
      <c r="H155" s="25"/>
      <c r="I155" s="32"/>
    </row>
    <row r="156" ht="13.5" spans="7:9">
      <c r="G156" s="26"/>
      <c r="H156" s="25"/>
      <c r="I156" s="32"/>
    </row>
    <row r="157" ht="13.5" spans="7:9">
      <c r="G157" s="26"/>
      <c r="H157" s="25"/>
      <c r="I157" s="32"/>
    </row>
    <row r="158" ht="13.5" spans="7:9">
      <c r="G158" s="26"/>
      <c r="H158" s="25"/>
      <c r="I158" s="32"/>
    </row>
    <row r="159" ht="13.5" spans="7:9">
      <c r="G159" s="24"/>
      <c r="H159" s="25"/>
      <c r="I159" s="32"/>
    </row>
    <row r="160" ht="13.5" spans="7:9">
      <c r="G160" s="26"/>
      <c r="H160" s="25"/>
      <c r="I160" s="32"/>
    </row>
    <row r="161" ht="13.5" spans="7:9">
      <c r="G161" s="24"/>
      <c r="H161" s="25"/>
      <c r="I161" s="32"/>
    </row>
    <row r="162" ht="13.5" spans="7:9">
      <c r="G162" s="26"/>
      <c r="H162" s="25"/>
      <c r="I162" s="32"/>
    </row>
    <row r="163" ht="13.5" spans="7:9">
      <c r="G163" s="24"/>
      <c r="H163" s="25"/>
      <c r="I163" s="32"/>
    </row>
    <row r="164" ht="13.5" spans="7:9">
      <c r="G164" s="26"/>
      <c r="H164" s="25"/>
      <c r="I164" s="32"/>
    </row>
    <row r="165" ht="13.5" spans="7:9">
      <c r="G165" s="26"/>
      <c r="H165" s="25"/>
      <c r="I165" s="32"/>
    </row>
    <row r="166" ht="13.5" spans="7:9">
      <c r="G166" s="26"/>
      <c r="H166" s="25"/>
      <c r="I166" s="32"/>
    </row>
    <row r="167" ht="13.5" spans="7:9">
      <c r="G167" s="24"/>
      <c r="H167" s="25"/>
      <c r="I167" s="32"/>
    </row>
    <row r="168" ht="13.5" spans="7:9">
      <c r="G168" s="26"/>
      <c r="H168" s="25"/>
      <c r="I168" s="32"/>
    </row>
    <row r="169" ht="13.5" spans="7:9">
      <c r="G169" s="26"/>
      <c r="H169" s="25"/>
      <c r="I169" s="32"/>
    </row>
    <row r="170" ht="13.5" spans="7:9">
      <c r="G170" s="26"/>
      <c r="H170" s="25"/>
      <c r="I170" s="32"/>
    </row>
    <row r="171" ht="13.5" spans="7:9">
      <c r="G171" s="24"/>
      <c r="H171" s="25"/>
      <c r="I171" s="32"/>
    </row>
    <row r="172" ht="13.5" spans="7:9">
      <c r="G172" s="26"/>
      <c r="H172" s="25"/>
      <c r="I172" s="32"/>
    </row>
    <row r="173" ht="13.5" spans="7:9">
      <c r="G173" s="24"/>
      <c r="H173" s="25"/>
      <c r="I173" s="32"/>
    </row>
    <row r="174" ht="13.5" spans="7:9">
      <c r="G174" s="26"/>
      <c r="H174" s="25"/>
      <c r="I174" s="32"/>
    </row>
    <row r="175" ht="13.5" spans="7:9">
      <c r="G175" s="24"/>
      <c r="H175" s="25"/>
      <c r="I175" s="32"/>
    </row>
    <row r="176" ht="13.5" spans="7:9">
      <c r="G176" s="26"/>
      <c r="H176" s="25"/>
      <c r="I176" s="32"/>
    </row>
    <row r="177" ht="13.5" spans="7:9">
      <c r="G177" s="24"/>
      <c r="H177" s="25"/>
      <c r="I177" s="32"/>
    </row>
    <row r="178" ht="13.5" spans="7:9">
      <c r="G178" s="24"/>
      <c r="H178" s="25"/>
      <c r="I178" s="32"/>
    </row>
    <row r="179" ht="13.5" spans="7:9">
      <c r="G179" s="26"/>
      <c r="H179" s="25"/>
      <c r="I179" s="32"/>
    </row>
    <row r="180" ht="13.5" spans="7:9">
      <c r="G180" s="26"/>
      <c r="H180" s="25"/>
      <c r="I180" s="32"/>
    </row>
    <row r="181" ht="13.5" spans="7:9">
      <c r="G181" s="24"/>
      <c r="H181" s="25"/>
      <c r="I181" s="32"/>
    </row>
    <row r="182" ht="13.5" spans="7:9">
      <c r="G182" s="26"/>
      <c r="H182" s="25"/>
      <c r="I182" s="32"/>
    </row>
    <row r="183" ht="13.5" spans="7:9">
      <c r="G183" s="26"/>
      <c r="H183" s="25"/>
      <c r="I183" s="32"/>
    </row>
    <row r="184" ht="13.5" spans="7:9">
      <c r="G184" s="24"/>
      <c r="H184" s="25"/>
      <c r="I184" s="32"/>
    </row>
    <row r="185" ht="13.5" spans="7:9">
      <c r="G185" s="26"/>
      <c r="H185" s="25"/>
      <c r="I185" s="32"/>
    </row>
    <row r="186" ht="13.5" spans="7:9">
      <c r="G186" s="24"/>
      <c r="H186" s="25"/>
      <c r="I186" s="32"/>
    </row>
    <row r="187" ht="13.5" spans="7:9">
      <c r="G187" s="24"/>
      <c r="H187" s="25"/>
      <c r="I187" s="32"/>
    </row>
    <row r="188" ht="13.5" spans="7:9">
      <c r="G188" s="26"/>
      <c r="H188" s="25"/>
      <c r="I188" s="32"/>
    </row>
    <row r="189" ht="13.5" spans="7:9">
      <c r="G189" s="26"/>
      <c r="H189" s="25"/>
      <c r="I189" s="32"/>
    </row>
    <row r="190" ht="13.5" spans="7:9">
      <c r="G190" s="26"/>
      <c r="H190" s="25"/>
      <c r="I190" s="32"/>
    </row>
    <row r="191" ht="13.5" spans="7:9">
      <c r="G191" s="24"/>
      <c r="H191" s="25"/>
      <c r="I191" s="32"/>
    </row>
    <row r="192" ht="13.5" spans="7:9">
      <c r="G192" s="26"/>
      <c r="H192" s="25"/>
      <c r="I192" s="32"/>
    </row>
    <row r="193" ht="13.5" spans="7:9">
      <c r="G193" s="24"/>
      <c r="H193" s="25"/>
      <c r="I193" s="32"/>
    </row>
    <row r="194" ht="13.5" spans="7:9">
      <c r="G194" s="24"/>
      <c r="H194" s="25"/>
      <c r="I194" s="32"/>
    </row>
    <row r="195" ht="13.5" spans="7:9">
      <c r="G195" s="26" t="s">
        <v>66</v>
      </c>
      <c r="H195" s="25">
        <v>16287</v>
      </c>
      <c r="I195" s="32">
        <v>8692</v>
      </c>
    </row>
    <row r="196" ht="13.5" spans="7:9">
      <c r="G196" s="26" t="s">
        <v>213</v>
      </c>
      <c r="H196" s="25">
        <v>0</v>
      </c>
      <c r="I196" s="32">
        <v>0</v>
      </c>
    </row>
    <row r="197" ht="13.5" spans="7:9">
      <c r="G197" s="26" t="s">
        <v>214</v>
      </c>
      <c r="H197" s="25">
        <v>0</v>
      </c>
      <c r="I197" s="32">
        <v>0</v>
      </c>
    </row>
    <row r="198" ht="13.5" spans="7:9">
      <c r="G198" s="26" t="s">
        <v>67</v>
      </c>
      <c r="H198" s="25">
        <v>8208</v>
      </c>
      <c r="I198" s="32">
        <v>8141</v>
      </c>
    </row>
    <row r="199" ht="13.5" spans="7:9">
      <c r="G199" s="26" t="s">
        <v>68</v>
      </c>
      <c r="H199" s="25">
        <v>64400</v>
      </c>
      <c r="I199" s="32">
        <v>62816</v>
      </c>
    </row>
    <row r="200" ht="13.5" spans="7:9">
      <c r="G200" s="26" t="s">
        <v>69</v>
      </c>
      <c r="H200" s="25">
        <v>156</v>
      </c>
      <c r="I200" s="32">
        <v>156</v>
      </c>
    </row>
    <row r="201" ht="13.5" spans="7:9">
      <c r="G201" s="26" t="s">
        <v>70</v>
      </c>
      <c r="H201" s="25">
        <v>1837</v>
      </c>
      <c r="I201" s="32">
        <v>1660</v>
      </c>
    </row>
    <row r="202" ht="13.5" spans="7:9">
      <c r="G202" s="26" t="s">
        <v>71</v>
      </c>
      <c r="H202" s="25">
        <v>17124</v>
      </c>
      <c r="I202" s="32">
        <v>14477</v>
      </c>
    </row>
    <row r="203" ht="13.5" spans="7:9">
      <c r="G203" s="26" t="s">
        <v>72</v>
      </c>
      <c r="H203" s="25">
        <v>10489</v>
      </c>
      <c r="I203" s="32">
        <v>10132</v>
      </c>
    </row>
    <row r="204" ht="13.5" spans="7:9">
      <c r="G204" s="26" t="s">
        <v>73</v>
      </c>
      <c r="H204" s="25">
        <v>874</v>
      </c>
      <c r="I204" s="32">
        <v>776</v>
      </c>
    </row>
    <row r="205" ht="13.5" spans="7:9">
      <c r="G205" s="24" t="s">
        <v>74</v>
      </c>
      <c r="H205" s="25">
        <v>22938</v>
      </c>
      <c r="I205" s="32">
        <v>11256</v>
      </c>
    </row>
    <row r="206" ht="13.5" spans="7:9">
      <c r="G206" s="26" t="s">
        <v>75</v>
      </c>
      <c r="H206" s="25">
        <v>11808</v>
      </c>
      <c r="I206" s="32">
        <v>7819</v>
      </c>
    </row>
    <row r="207" ht="13.5" spans="7:9">
      <c r="G207" s="26" t="s">
        <v>76</v>
      </c>
      <c r="H207" s="25">
        <v>3705</v>
      </c>
      <c r="I207" s="32">
        <v>2329</v>
      </c>
    </row>
    <row r="208" ht="13.5" spans="7:9">
      <c r="G208" s="26" t="s">
        <v>215</v>
      </c>
      <c r="H208" s="25">
        <v>11647</v>
      </c>
      <c r="I208" s="32">
        <v>177</v>
      </c>
    </row>
    <row r="209" ht="13.5" spans="7:9">
      <c r="G209" s="26" t="s">
        <v>78</v>
      </c>
      <c r="H209" s="25">
        <v>101</v>
      </c>
      <c r="I209" s="32">
        <v>101</v>
      </c>
    </row>
    <row r="210" ht="13.5" spans="7:9">
      <c r="G210" s="24" t="s">
        <v>79</v>
      </c>
      <c r="H210" s="25">
        <v>0</v>
      </c>
      <c r="I210" s="32">
        <v>0</v>
      </c>
    </row>
    <row r="211" ht="13.5" spans="7:9">
      <c r="G211" s="26" t="s">
        <v>80</v>
      </c>
      <c r="H211" s="25">
        <v>0</v>
      </c>
      <c r="I211" s="32">
        <v>0</v>
      </c>
    </row>
    <row r="212" ht="13.5" spans="7:9">
      <c r="G212" s="26" t="s">
        <v>81</v>
      </c>
      <c r="H212" s="25">
        <v>2712</v>
      </c>
      <c r="I212" s="32">
        <v>2712</v>
      </c>
    </row>
    <row r="213" ht="13.5" spans="7:9">
      <c r="G213" s="26" t="s">
        <v>82</v>
      </c>
      <c r="H213" s="25">
        <v>3960</v>
      </c>
      <c r="I213" s="32">
        <v>3579</v>
      </c>
    </row>
    <row r="214" ht="13.5" spans="7:9">
      <c r="G214" s="26" t="s">
        <v>83</v>
      </c>
      <c r="H214" s="25">
        <v>0</v>
      </c>
      <c r="I214" s="32">
        <v>0</v>
      </c>
    </row>
    <row r="215" ht="13.5" spans="7:9">
      <c r="G215" s="26" t="s">
        <v>84</v>
      </c>
      <c r="H215" s="25">
        <v>1099</v>
      </c>
      <c r="I215" s="32">
        <v>618</v>
      </c>
    </row>
    <row r="216" ht="13.5" spans="7:9">
      <c r="G216" s="26" t="s">
        <v>85</v>
      </c>
      <c r="H216" s="25">
        <v>76</v>
      </c>
      <c r="I216" s="32">
        <v>76</v>
      </c>
    </row>
    <row r="217" ht="13.5" spans="7:9">
      <c r="G217" s="26" t="s">
        <v>87</v>
      </c>
      <c r="H217" s="25">
        <v>2558</v>
      </c>
      <c r="I217" s="32">
        <v>1246</v>
      </c>
    </row>
    <row r="218" ht="13.5" spans="7:9">
      <c r="G218" s="24" t="s">
        <v>88</v>
      </c>
      <c r="H218" s="25">
        <v>242</v>
      </c>
      <c r="I218" s="32">
        <v>181</v>
      </c>
    </row>
    <row r="219" ht="13.5" spans="7:9">
      <c r="G219" s="26" t="s">
        <v>69</v>
      </c>
      <c r="H219" s="25">
        <v>0</v>
      </c>
      <c r="I219" s="32">
        <v>0</v>
      </c>
    </row>
    <row r="220" ht="13.5" spans="7:9">
      <c r="G220" s="24" t="s">
        <v>70</v>
      </c>
      <c r="H220" s="25">
        <v>0</v>
      </c>
      <c r="I220" s="32">
        <v>0</v>
      </c>
    </row>
    <row r="221" ht="13.5" spans="7:9">
      <c r="G221" s="26" t="s">
        <v>71</v>
      </c>
      <c r="H221" s="25">
        <v>1486</v>
      </c>
      <c r="I221" s="32">
        <v>1486</v>
      </c>
    </row>
    <row r="222" ht="13.5" spans="7:9">
      <c r="G222" s="24" t="s">
        <v>73</v>
      </c>
      <c r="H222" s="25">
        <v>0</v>
      </c>
      <c r="I222" s="32">
        <v>0</v>
      </c>
    </row>
    <row r="223" ht="13.5" spans="7:9">
      <c r="G223" s="24" t="s">
        <v>74</v>
      </c>
      <c r="H223" s="25">
        <v>4310</v>
      </c>
      <c r="I223" s="32">
        <v>2539</v>
      </c>
    </row>
    <row r="224" ht="13.5" spans="7:9">
      <c r="G224" s="26" t="s">
        <v>75</v>
      </c>
      <c r="H224" s="25">
        <v>0</v>
      </c>
      <c r="I224" s="32">
        <v>0</v>
      </c>
    </row>
    <row r="225" ht="13.5" spans="7:9">
      <c r="G225" s="26" t="s">
        <v>76</v>
      </c>
      <c r="H225" s="25">
        <v>0</v>
      </c>
      <c r="I225" s="32">
        <v>0</v>
      </c>
    </row>
    <row r="226" ht="13.5" spans="7:9">
      <c r="G226" s="26" t="s">
        <v>215</v>
      </c>
      <c r="H226" s="25">
        <v>0</v>
      </c>
      <c r="I226" s="32">
        <v>0</v>
      </c>
    </row>
    <row r="227" ht="13.5" spans="7:9">
      <c r="G227" s="24" t="s">
        <v>79</v>
      </c>
      <c r="H227" s="25">
        <v>0</v>
      </c>
      <c r="I227" s="32">
        <v>0</v>
      </c>
    </row>
    <row r="228" ht="13.5" spans="7:9">
      <c r="G228" s="26" t="s">
        <v>85</v>
      </c>
      <c r="H228" s="25">
        <v>786</v>
      </c>
      <c r="I228" s="32">
        <v>786</v>
      </c>
    </row>
    <row r="229" ht="13.5" spans="7:9">
      <c r="G229" s="24" t="s">
        <v>87</v>
      </c>
      <c r="H229" s="25">
        <v>4562</v>
      </c>
      <c r="I229" s="32">
        <v>55</v>
      </c>
    </row>
    <row r="230" ht="13.5" spans="7:9">
      <c r="G230" s="26" t="s">
        <v>88</v>
      </c>
      <c r="H230" s="25">
        <v>104</v>
      </c>
      <c r="I230" s="32">
        <v>104</v>
      </c>
    </row>
    <row r="231" ht="13.5" spans="7:9">
      <c r="G231" s="24" t="s">
        <v>216</v>
      </c>
      <c r="H231" s="25">
        <v>1960</v>
      </c>
      <c r="I231" s="32">
        <v>1960</v>
      </c>
    </row>
    <row r="232" ht="13.5" spans="7:9">
      <c r="G232" s="24" t="s">
        <v>71</v>
      </c>
      <c r="H232" s="25">
        <v>0</v>
      </c>
      <c r="I232" s="32">
        <v>0</v>
      </c>
    </row>
    <row r="233" ht="13.5" spans="7:9">
      <c r="G233" s="26" t="s">
        <v>217</v>
      </c>
      <c r="H233" s="25">
        <v>0</v>
      </c>
      <c r="I233" s="32">
        <v>0</v>
      </c>
    </row>
    <row r="234" ht="13.5" spans="7:9">
      <c r="G234" s="24" t="s">
        <v>86</v>
      </c>
      <c r="H234" s="25">
        <v>400000</v>
      </c>
      <c r="I234" s="32">
        <v>329232</v>
      </c>
    </row>
    <row r="235" ht="13.5" spans="7:9">
      <c r="G235" s="24"/>
      <c r="H235" s="25"/>
      <c r="I235" s="32"/>
    </row>
    <row r="236" ht="13.5" spans="7:9">
      <c r="G236" s="26"/>
      <c r="H236" s="25"/>
      <c r="I236" s="32"/>
    </row>
    <row r="237" ht="13.5" spans="7:9">
      <c r="G237" s="24"/>
      <c r="H237" s="25"/>
      <c r="I237" s="32"/>
    </row>
    <row r="238" ht="13.5" spans="7:9">
      <c r="G238" s="24"/>
      <c r="H238" s="25"/>
      <c r="I238" s="32"/>
    </row>
    <row r="239" ht="13.5" spans="7:9">
      <c r="G239" s="26"/>
      <c r="H239" s="25"/>
      <c r="I239" s="32"/>
    </row>
    <row r="240" ht="13.5" spans="7:9">
      <c r="G240" s="26"/>
      <c r="H240" s="25"/>
      <c r="I240" s="32"/>
    </row>
    <row r="241" ht="13.5" spans="7:9">
      <c r="G241" s="26"/>
      <c r="H241" s="25"/>
      <c r="I241" s="32"/>
    </row>
    <row r="242" ht="13.5" spans="7:9">
      <c r="G242" s="24"/>
      <c r="H242" s="25"/>
      <c r="I242" s="32"/>
    </row>
    <row r="243" ht="13.5" spans="7:9">
      <c r="G243" s="26"/>
      <c r="H243" s="25"/>
      <c r="I243" s="32"/>
    </row>
    <row r="244" ht="13.5" spans="7:9">
      <c r="G244" s="24"/>
      <c r="H244" s="25"/>
      <c r="I244" s="32"/>
    </row>
    <row r="245" ht="13.5" spans="7:9">
      <c r="G245" s="24"/>
      <c r="H245" s="25"/>
      <c r="I245" s="32"/>
    </row>
    <row r="246" ht="13.5" spans="7:9">
      <c r="G246" s="26"/>
      <c r="H246" s="25"/>
      <c r="I246" s="32"/>
    </row>
    <row r="247" ht="13.5" spans="7:9">
      <c r="G247" s="24"/>
      <c r="H247" s="25"/>
      <c r="I247" s="32"/>
    </row>
    <row r="248" ht="13.5" spans="7:9">
      <c r="G248" s="26"/>
      <c r="H248" s="25"/>
      <c r="I248" s="32"/>
    </row>
    <row r="249" ht="13.5" spans="7:9">
      <c r="G249" s="26"/>
      <c r="H249" s="25"/>
      <c r="I249" s="32"/>
    </row>
    <row r="250" ht="13.5" spans="7:9">
      <c r="G250" s="26"/>
      <c r="H250" s="25"/>
      <c r="I250" s="32"/>
    </row>
    <row r="251" ht="13.5" spans="7:9">
      <c r="G251" s="24"/>
      <c r="H251" s="25"/>
      <c r="I251" s="32"/>
    </row>
    <row r="252" ht="13.5" spans="7:9">
      <c r="G252" s="24"/>
      <c r="H252" s="25"/>
      <c r="I252" s="32"/>
    </row>
    <row r="253" ht="13.5" spans="7:9">
      <c r="G253" s="26"/>
      <c r="H253" s="25"/>
      <c r="I253" s="32"/>
    </row>
    <row r="254" ht="13.5" spans="7:9">
      <c r="G254" s="24"/>
      <c r="H254" s="25"/>
      <c r="I254" s="32"/>
    </row>
    <row r="255" ht="13.5" spans="7:9">
      <c r="G255" s="26"/>
      <c r="H255" s="25"/>
      <c r="I255" s="32"/>
    </row>
    <row r="256" ht="13.5" spans="7:9">
      <c r="G256" s="24"/>
      <c r="H256" s="25"/>
      <c r="I256" s="32"/>
    </row>
    <row r="257" ht="13.5" spans="7:9">
      <c r="G257" s="26"/>
      <c r="H257" s="25"/>
      <c r="I257" s="32"/>
    </row>
    <row r="258" ht="13.5" spans="7:9">
      <c r="G258" s="26"/>
      <c r="H258" s="25"/>
      <c r="I258" s="32"/>
    </row>
    <row r="259" ht="13.5" spans="7:9">
      <c r="G259" s="24"/>
      <c r="H259" s="25"/>
      <c r="I259" s="32"/>
    </row>
    <row r="260" ht="13.5" spans="7:9">
      <c r="G260" s="24"/>
      <c r="H260" s="25"/>
      <c r="I260" s="32"/>
    </row>
    <row r="261" ht="13.5" spans="7:9">
      <c r="G261" s="26"/>
      <c r="H261" s="25"/>
      <c r="I261" s="32"/>
    </row>
    <row r="262" ht="13.5" spans="7:9">
      <c r="G262" s="24"/>
      <c r="H262" s="25"/>
      <c r="I262" s="32"/>
    </row>
    <row r="263" ht="13.5" spans="7:9">
      <c r="G263" s="24"/>
      <c r="H263" s="25"/>
      <c r="I263" s="32"/>
    </row>
    <row r="264" ht="13.5" spans="7:9">
      <c r="G264" s="26"/>
      <c r="H264" s="25"/>
      <c r="I264" s="32"/>
    </row>
    <row r="265" ht="13.5" spans="7:9">
      <c r="G265" s="24"/>
      <c r="H265" s="25"/>
      <c r="I265" s="32"/>
    </row>
    <row r="266" ht="13.5" spans="7:9">
      <c r="G266" s="24"/>
      <c r="H266" s="25"/>
      <c r="I266" s="32"/>
    </row>
    <row r="267" ht="13.5" spans="7:9">
      <c r="G267" s="24"/>
      <c r="H267" s="25"/>
      <c r="I267" s="32"/>
    </row>
    <row r="268" ht="13.5" spans="7:9">
      <c r="G268" s="24"/>
      <c r="H268" s="25"/>
      <c r="I268" s="32"/>
    </row>
    <row r="269" ht="13.5" spans="7:9">
      <c r="G269" s="24"/>
      <c r="H269" s="25"/>
      <c r="I269" s="32"/>
    </row>
    <row r="270" ht="13.5" spans="7:9">
      <c r="G270" s="26"/>
      <c r="H270" s="25"/>
      <c r="I270" s="32"/>
    </row>
    <row r="271" ht="13.5" spans="7:9">
      <c r="G271" s="24"/>
      <c r="H271" s="25"/>
      <c r="I271" s="32"/>
    </row>
    <row r="272" ht="13.5" spans="7:9">
      <c r="G272" s="24"/>
      <c r="H272" s="25"/>
      <c r="I272" s="32"/>
    </row>
    <row r="273" ht="13.5" spans="7:9">
      <c r="G273" s="26"/>
      <c r="H273" s="25"/>
      <c r="I273" s="32"/>
    </row>
    <row r="274" ht="13.5" spans="7:9">
      <c r="G274" s="26"/>
      <c r="H274" s="25"/>
      <c r="I274" s="32"/>
    </row>
    <row r="275" ht="13.5" spans="7:9">
      <c r="G275" s="26"/>
      <c r="H275" s="25"/>
      <c r="I275" s="32"/>
    </row>
    <row r="276" ht="13.5" spans="7:9">
      <c r="G276" s="26"/>
      <c r="H276" s="25"/>
      <c r="I276" s="32"/>
    </row>
    <row r="277" ht="13.5" spans="7:9">
      <c r="G277" s="24"/>
      <c r="H277" s="25"/>
      <c r="I277" s="32"/>
    </row>
    <row r="278" ht="13.5" spans="7:9">
      <c r="G278" s="26"/>
      <c r="H278" s="25"/>
      <c r="I278" s="32"/>
    </row>
    <row r="279" ht="13.5" spans="7:9">
      <c r="G279" s="24"/>
      <c r="H279" s="25"/>
      <c r="I279" s="32"/>
    </row>
    <row r="280" ht="13.5" spans="7:9">
      <c r="G280" s="26"/>
      <c r="H280" s="25"/>
      <c r="I280" s="32"/>
    </row>
    <row r="281" ht="13.5" spans="7:9">
      <c r="G281" s="24"/>
      <c r="H281" s="25"/>
      <c r="I281" s="32"/>
    </row>
    <row r="282" ht="13.5" spans="7:9">
      <c r="G282" s="24"/>
      <c r="H282" s="25"/>
      <c r="I282" s="32"/>
    </row>
    <row r="283" ht="13.5" spans="7:9">
      <c r="G283" s="26"/>
      <c r="H283" s="25"/>
      <c r="I283" s="32"/>
    </row>
    <row r="284" ht="13.5" spans="7:9">
      <c r="G284" s="24"/>
      <c r="H284" s="25"/>
      <c r="I284" s="32"/>
    </row>
    <row r="285" ht="13.5" spans="7:9">
      <c r="G285" s="24"/>
      <c r="H285" s="25"/>
      <c r="I285" s="32"/>
    </row>
    <row r="286" ht="13.5" spans="7:9">
      <c r="G286" s="26"/>
      <c r="H286" s="25"/>
      <c r="I286" s="32"/>
    </row>
    <row r="287" ht="13.5" spans="7:9">
      <c r="G287" s="24"/>
      <c r="H287" s="25"/>
      <c r="I287" s="32"/>
    </row>
    <row r="288" ht="13.5" spans="7:9">
      <c r="G288" s="24"/>
      <c r="H288" s="25"/>
      <c r="I288" s="32"/>
    </row>
    <row r="289" ht="13.5" spans="7:9">
      <c r="G289" s="26"/>
      <c r="H289" s="25"/>
      <c r="I289" s="32"/>
    </row>
    <row r="290" ht="13.5" spans="7:9">
      <c r="G290" s="24"/>
      <c r="H290" s="25"/>
      <c r="I290" s="32"/>
    </row>
    <row r="291" ht="13.5" spans="7:9">
      <c r="G291" s="24"/>
      <c r="H291" s="25"/>
      <c r="I291" s="32"/>
    </row>
    <row r="292" ht="13.5" spans="7:9">
      <c r="G292" s="26"/>
      <c r="H292" s="25"/>
      <c r="I292" s="32"/>
    </row>
    <row r="293" ht="13.5" spans="7:9">
      <c r="G293" s="24"/>
      <c r="H293" s="25"/>
      <c r="I293" s="32"/>
    </row>
    <row r="294" ht="13.5" spans="7:9">
      <c r="G294" s="35"/>
      <c r="H294" s="25"/>
      <c r="I294" s="32"/>
    </row>
    <row r="295" ht="13.5" spans="7:9">
      <c r="G295" s="36"/>
      <c r="H295" s="25"/>
      <c r="I295" s="32"/>
    </row>
    <row r="296" ht="13.5" spans="7:9">
      <c r="G296" s="35"/>
      <c r="H296" s="25"/>
      <c r="I296" s="32"/>
    </row>
    <row r="297" ht="13.5" spans="7:9">
      <c r="G297" s="36"/>
      <c r="H297" s="25"/>
      <c r="I297" s="32"/>
    </row>
  </sheetData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1:M45"/>
  <sheetViews>
    <sheetView topLeftCell="A2" workbookViewId="0">
      <selection activeCell="O21" sqref="O21"/>
    </sheetView>
  </sheetViews>
  <sheetFormatPr defaultColWidth="9" defaultRowHeight="13.5"/>
  <cols>
    <col min="9" max="9" width="35.625" style="4" customWidth="1"/>
    <col min="10" max="12" width="12.625" style="4" customWidth="1"/>
    <col min="13" max="13" width="15.625" customWidth="1"/>
  </cols>
  <sheetData>
    <row r="1" ht="31.5" spans="9:12">
      <c r="I1" s="5" t="s">
        <v>218</v>
      </c>
      <c r="J1" s="5"/>
      <c r="K1" s="5"/>
      <c r="L1" s="5"/>
    </row>
    <row r="2" ht="24" spans="9:12">
      <c r="I2" s="6"/>
      <c r="J2" s="6"/>
      <c r="K2" s="6"/>
      <c r="L2" s="6"/>
    </row>
    <row r="4" spans="9:12">
      <c r="I4" s="7"/>
      <c r="J4" s="7"/>
      <c r="K4" s="7"/>
      <c r="L4" s="7"/>
    </row>
    <row r="5" spans="9:12">
      <c r="I5" s="8" t="s">
        <v>7</v>
      </c>
      <c r="J5" s="8" t="s">
        <v>9</v>
      </c>
      <c r="K5" s="8"/>
      <c r="L5" s="8" t="s">
        <v>10</v>
      </c>
    </row>
    <row r="6" spans="9:12">
      <c r="I6" s="8"/>
      <c r="J6" s="8" t="s">
        <v>14</v>
      </c>
      <c r="K6" s="8" t="s">
        <v>15</v>
      </c>
      <c r="L6" s="8" t="s">
        <v>14</v>
      </c>
    </row>
    <row r="7" spans="9:12">
      <c r="I7" s="8"/>
      <c r="J7" s="8"/>
      <c r="K7" s="8"/>
      <c r="L7" s="8"/>
    </row>
    <row r="8" ht="15" spans="9:13">
      <c r="I8" s="9" t="s">
        <v>19</v>
      </c>
      <c r="J8" s="10">
        <v>193429</v>
      </c>
      <c r="K8" s="10">
        <v>143874</v>
      </c>
      <c r="L8" s="10">
        <v>98187</v>
      </c>
      <c r="M8" s="11">
        <f>J8-L8</f>
        <v>95242</v>
      </c>
    </row>
    <row r="9" spans="9:13">
      <c r="I9" s="12" t="s">
        <v>65</v>
      </c>
      <c r="J9" s="10">
        <v>180221</v>
      </c>
      <c r="K9" s="10">
        <v>136944</v>
      </c>
      <c r="L9" s="10">
        <v>86413</v>
      </c>
      <c r="M9" s="11">
        <f t="shared" ref="M9:M40" si="0">J9-L9</f>
        <v>93808</v>
      </c>
    </row>
    <row r="10" spans="9:13">
      <c r="I10" s="13" t="s">
        <v>66</v>
      </c>
      <c r="J10" s="10">
        <v>16287</v>
      </c>
      <c r="K10" s="10">
        <v>8692</v>
      </c>
      <c r="L10" s="10">
        <v>9705</v>
      </c>
      <c r="M10" s="11">
        <f t="shared" si="0"/>
        <v>6582</v>
      </c>
    </row>
    <row r="11" spans="9:13">
      <c r="I11" s="13" t="s">
        <v>67</v>
      </c>
      <c r="J11" s="10">
        <v>8208</v>
      </c>
      <c r="K11" s="10">
        <v>8141</v>
      </c>
      <c r="L11" s="10">
        <v>4748</v>
      </c>
      <c r="M11" s="11">
        <f t="shared" si="0"/>
        <v>3460</v>
      </c>
    </row>
    <row r="12" spans="9:13">
      <c r="I12" s="13" t="s">
        <v>68</v>
      </c>
      <c r="J12" s="10">
        <v>64400</v>
      </c>
      <c r="K12" s="10">
        <v>62816</v>
      </c>
      <c r="L12" s="10">
        <v>24132</v>
      </c>
      <c r="M12" s="11">
        <f t="shared" si="0"/>
        <v>40268</v>
      </c>
    </row>
    <row r="13" spans="9:13">
      <c r="I13" s="13" t="s">
        <v>69</v>
      </c>
      <c r="J13" s="10">
        <v>156</v>
      </c>
      <c r="K13" s="10">
        <v>156</v>
      </c>
      <c r="L13" s="10">
        <v>19</v>
      </c>
      <c r="M13" s="11">
        <f t="shared" si="0"/>
        <v>137</v>
      </c>
    </row>
    <row r="14" spans="9:13">
      <c r="I14" s="13" t="s">
        <v>70</v>
      </c>
      <c r="J14" s="10">
        <v>1837</v>
      </c>
      <c r="K14" s="10">
        <v>1660</v>
      </c>
      <c r="L14" s="10">
        <v>706</v>
      </c>
      <c r="M14" s="11">
        <f t="shared" si="0"/>
        <v>1131</v>
      </c>
    </row>
    <row r="15" spans="9:13">
      <c r="I15" s="13" t="s">
        <v>71</v>
      </c>
      <c r="J15" s="10">
        <v>17124</v>
      </c>
      <c r="K15" s="10">
        <v>14477</v>
      </c>
      <c r="L15" s="10">
        <v>10518</v>
      </c>
      <c r="M15" s="11">
        <f t="shared" si="0"/>
        <v>6606</v>
      </c>
    </row>
    <row r="16" spans="9:13">
      <c r="I16" s="13" t="s">
        <v>72</v>
      </c>
      <c r="J16" s="10">
        <v>10489</v>
      </c>
      <c r="K16" s="10">
        <v>10132</v>
      </c>
      <c r="L16" s="10">
        <v>6288</v>
      </c>
      <c r="M16" s="11">
        <f t="shared" si="0"/>
        <v>4201</v>
      </c>
    </row>
    <row r="17" spans="9:13">
      <c r="I17" s="13" t="s">
        <v>73</v>
      </c>
      <c r="J17" s="10">
        <v>874</v>
      </c>
      <c r="K17" s="10">
        <v>776</v>
      </c>
      <c r="L17" s="10">
        <v>590</v>
      </c>
      <c r="M17" s="11">
        <f t="shared" si="0"/>
        <v>284</v>
      </c>
    </row>
    <row r="18" spans="9:13">
      <c r="I18" s="13" t="s">
        <v>74</v>
      </c>
      <c r="J18" s="10">
        <v>22938</v>
      </c>
      <c r="K18" s="10">
        <v>11256</v>
      </c>
      <c r="L18" s="10">
        <v>5979</v>
      </c>
      <c r="M18" s="11">
        <f t="shared" si="0"/>
        <v>16959</v>
      </c>
    </row>
    <row r="19" spans="9:13">
      <c r="I19" s="13" t="s">
        <v>75</v>
      </c>
      <c r="J19" s="10">
        <v>11808</v>
      </c>
      <c r="K19" s="10">
        <v>7819</v>
      </c>
      <c r="L19" s="10">
        <v>4568</v>
      </c>
      <c r="M19" s="11">
        <f t="shared" si="0"/>
        <v>7240</v>
      </c>
    </row>
    <row r="20" spans="9:13">
      <c r="I20" s="13" t="s">
        <v>76</v>
      </c>
      <c r="J20" s="10">
        <v>3705</v>
      </c>
      <c r="K20" s="10">
        <v>2329</v>
      </c>
      <c r="L20" s="10">
        <v>2462</v>
      </c>
      <c r="M20" s="11">
        <f t="shared" si="0"/>
        <v>1243</v>
      </c>
    </row>
    <row r="21" spans="9:13">
      <c r="I21" s="13" t="s">
        <v>77</v>
      </c>
      <c r="J21" s="10">
        <v>11647</v>
      </c>
      <c r="K21" s="10">
        <v>177</v>
      </c>
      <c r="L21" s="10">
        <v>9236</v>
      </c>
      <c r="M21" s="11">
        <f t="shared" si="0"/>
        <v>2411</v>
      </c>
    </row>
    <row r="22" spans="9:13">
      <c r="I22" s="13" t="s">
        <v>78</v>
      </c>
      <c r="J22" s="10">
        <v>101</v>
      </c>
      <c r="K22" s="10">
        <v>101</v>
      </c>
      <c r="L22" s="10">
        <v>41</v>
      </c>
      <c r="M22" s="11">
        <f t="shared" si="0"/>
        <v>60</v>
      </c>
    </row>
    <row r="23" spans="9:13">
      <c r="I23" s="13" t="s">
        <v>79</v>
      </c>
      <c r="J23" s="10">
        <v>0</v>
      </c>
      <c r="K23" s="10">
        <v>0</v>
      </c>
      <c r="L23" s="10">
        <v>1</v>
      </c>
      <c r="M23" s="11">
        <f t="shared" si="0"/>
        <v>-1</v>
      </c>
    </row>
    <row r="24" spans="9:13">
      <c r="I24" s="13" t="s">
        <v>80</v>
      </c>
      <c r="J24" s="10">
        <v>0</v>
      </c>
      <c r="K24" s="10">
        <v>0</v>
      </c>
      <c r="L24" s="10">
        <v>0</v>
      </c>
      <c r="M24" s="11">
        <f t="shared" si="0"/>
        <v>0</v>
      </c>
    </row>
    <row r="25" spans="9:13">
      <c r="I25" s="13" t="s">
        <v>81</v>
      </c>
      <c r="J25" s="10">
        <v>2712</v>
      </c>
      <c r="K25" s="10">
        <v>2712</v>
      </c>
      <c r="L25" s="10">
        <v>1149</v>
      </c>
      <c r="M25" s="11">
        <f t="shared" si="0"/>
        <v>1563</v>
      </c>
    </row>
    <row r="26" spans="9:13">
      <c r="I26" s="13" t="s">
        <v>82</v>
      </c>
      <c r="J26" s="10">
        <v>3960</v>
      </c>
      <c r="K26" s="10">
        <v>3579</v>
      </c>
      <c r="L26" s="10">
        <v>3590</v>
      </c>
      <c r="M26" s="11">
        <f t="shared" si="0"/>
        <v>370</v>
      </c>
    </row>
    <row r="27" spans="9:13">
      <c r="I27" s="13" t="s">
        <v>83</v>
      </c>
      <c r="J27" s="10">
        <v>0</v>
      </c>
      <c r="K27" s="10">
        <v>0</v>
      </c>
      <c r="L27" s="10">
        <v>0</v>
      </c>
      <c r="M27" s="11">
        <f t="shared" si="0"/>
        <v>0</v>
      </c>
    </row>
    <row r="28" spans="9:13">
      <c r="I28" s="13" t="s">
        <v>84</v>
      </c>
      <c r="J28" s="10">
        <v>1099</v>
      </c>
      <c r="K28" s="10">
        <v>618</v>
      </c>
      <c r="L28" s="10">
        <v>656</v>
      </c>
      <c r="M28" s="11">
        <f t="shared" si="0"/>
        <v>443</v>
      </c>
    </row>
    <row r="29" spans="9:13">
      <c r="I29" s="13" t="s">
        <v>63</v>
      </c>
      <c r="J29" s="10">
        <v>0</v>
      </c>
      <c r="K29" s="10">
        <v>0</v>
      </c>
      <c r="L29" s="10">
        <v>0</v>
      </c>
      <c r="M29" s="11">
        <f t="shared" si="0"/>
        <v>0</v>
      </c>
    </row>
    <row r="30" spans="9:13">
      <c r="I30" s="13" t="s">
        <v>85</v>
      </c>
      <c r="J30" s="10">
        <v>76</v>
      </c>
      <c r="K30" s="10">
        <v>76</v>
      </c>
      <c r="L30" s="10">
        <v>220</v>
      </c>
      <c r="M30" s="11">
        <f t="shared" si="0"/>
        <v>-144</v>
      </c>
    </row>
    <row r="31" spans="9:13">
      <c r="I31" s="13" t="s">
        <v>86</v>
      </c>
      <c r="J31" s="10">
        <v>0</v>
      </c>
      <c r="K31" s="10">
        <v>0</v>
      </c>
      <c r="L31" s="10">
        <v>0</v>
      </c>
      <c r="M31" s="11">
        <f t="shared" si="0"/>
        <v>0</v>
      </c>
    </row>
    <row r="32" spans="9:13">
      <c r="I32" s="13" t="s">
        <v>87</v>
      </c>
      <c r="J32" s="10">
        <v>2558</v>
      </c>
      <c r="K32" s="10">
        <v>1246</v>
      </c>
      <c r="L32" s="10">
        <v>1805</v>
      </c>
      <c r="M32" s="11">
        <f t="shared" si="0"/>
        <v>753</v>
      </c>
    </row>
    <row r="33" spans="9:13">
      <c r="I33" s="13" t="s">
        <v>88</v>
      </c>
      <c r="J33" s="10">
        <v>242</v>
      </c>
      <c r="K33" s="10">
        <v>181</v>
      </c>
      <c r="L33" s="10">
        <v>0</v>
      </c>
      <c r="M33" s="11">
        <f t="shared" si="0"/>
        <v>242</v>
      </c>
    </row>
    <row r="34" spans="9:13">
      <c r="I34" s="12" t="s">
        <v>89</v>
      </c>
      <c r="J34" s="14">
        <v>13208</v>
      </c>
      <c r="K34" s="10">
        <v>6930</v>
      </c>
      <c r="L34" s="10">
        <v>11774</v>
      </c>
      <c r="M34" s="11">
        <f t="shared" si="0"/>
        <v>1434</v>
      </c>
    </row>
    <row r="35" ht="27" spans="9:13">
      <c r="I35" s="15" t="s">
        <v>90</v>
      </c>
      <c r="J35" s="10">
        <v>2205</v>
      </c>
      <c r="K35" s="10">
        <v>434</v>
      </c>
      <c r="L35" s="10">
        <v>6200</v>
      </c>
      <c r="M35" s="11">
        <f t="shared" si="0"/>
        <v>-3995</v>
      </c>
    </row>
    <row r="36" spans="9:13">
      <c r="I36" s="13" t="s">
        <v>91</v>
      </c>
      <c r="J36" s="16">
        <v>1765</v>
      </c>
      <c r="K36" s="16">
        <v>1765</v>
      </c>
      <c r="L36" s="10">
        <v>962</v>
      </c>
      <c r="M36" s="11">
        <f t="shared" si="0"/>
        <v>803</v>
      </c>
    </row>
    <row r="37" spans="9:13">
      <c r="I37" s="13" t="s">
        <v>92</v>
      </c>
      <c r="J37" s="16">
        <v>340</v>
      </c>
      <c r="K37" s="16">
        <v>340</v>
      </c>
      <c r="L37" s="10">
        <v>143</v>
      </c>
      <c r="M37" s="11">
        <f t="shared" si="0"/>
        <v>197</v>
      </c>
    </row>
    <row r="38" spans="9:13">
      <c r="I38" s="13" t="s">
        <v>86</v>
      </c>
      <c r="J38" s="10"/>
      <c r="K38" s="10"/>
      <c r="L38" s="10">
        <v>0</v>
      </c>
      <c r="M38" s="11">
        <f t="shared" si="0"/>
        <v>0</v>
      </c>
    </row>
    <row r="39" spans="9:13">
      <c r="I39" s="13" t="s">
        <v>87</v>
      </c>
      <c r="J39" s="14">
        <v>4562</v>
      </c>
      <c r="K39" s="10">
        <v>55</v>
      </c>
      <c r="L39" s="10">
        <v>4465</v>
      </c>
      <c r="M39" s="11">
        <f t="shared" si="0"/>
        <v>97</v>
      </c>
    </row>
    <row r="40" spans="9:13">
      <c r="I40" s="13" t="s">
        <v>88</v>
      </c>
      <c r="J40" s="10">
        <v>104</v>
      </c>
      <c r="K40" s="10">
        <v>104</v>
      </c>
      <c r="L40" s="10">
        <v>0</v>
      </c>
      <c r="M40" s="11">
        <f t="shared" si="0"/>
        <v>104</v>
      </c>
    </row>
    <row r="42" spans="10:12">
      <c r="J42" s="17">
        <v>140476</v>
      </c>
      <c r="L42" s="17">
        <v>61979</v>
      </c>
    </row>
    <row r="44" spans="10:12">
      <c r="J44" s="17">
        <v>137135</v>
      </c>
      <c r="L44" s="17">
        <v>58833</v>
      </c>
    </row>
    <row r="45" spans="10:12">
      <c r="J45" s="4">
        <v>76.1</v>
      </c>
      <c r="L45" s="4">
        <v>68.1</v>
      </c>
    </row>
  </sheetData>
  <mergeCells count="5">
    <mergeCell ref="J5:K5"/>
    <mergeCell ref="I5:I7"/>
    <mergeCell ref="J6:J7"/>
    <mergeCell ref="K6:K7"/>
    <mergeCell ref="L6:L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封皮</vt:lpstr>
      <vt:lpstr>收入</vt:lpstr>
      <vt:lpstr>支出</vt:lpstr>
      <vt:lpstr>经济分类</vt:lpstr>
      <vt:lpstr>乡镇收入</vt:lpstr>
      <vt:lpstr>当月完成情况表</vt:lpstr>
      <vt:lpstr>Sheet2</vt:lpstr>
      <vt:lpstr>Sheet1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2021-07-06T08:58:48Z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